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6.xml" ContentType="application/vnd.openxmlformats-officedocument.drawing+xml"/>
  <Override PartName="/xl/tables/table6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5/250831/datos/"/>
    </mc:Choice>
  </mc:AlternateContent>
  <xr:revisionPtr revIDLastSave="6357" documentId="14_{D2070067-4F8D-4110-B6E6-2A153CB906F3}" xr6:coauthVersionLast="47" xr6:coauthVersionMax="47" xr10:uidLastSave="{A8AD4A58-6AFD-49D4-9EA0-3F695066CA62}"/>
  <bookViews>
    <workbookView xWindow="-120" yWindow="-120" windowWidth="29040" windowHeight="16440" tabRatio="611" xr2:uid="{00000000-000D-0000-FFFF-FFFF00000000}"/>
  </bookViews>
  <sheets>
    <sheet name="Principal" sheetId="1" r:id="rId1"/>
    <sheet name="Buques" sheetId="2" r:id="rId2"/>
    <sheet name="exportadores" sheetId="3" r:id="rId3"/>
    <sheet name="peras &amp; manzanas" sheetId="7" r:id="rId4"/>
    <sheet name="especies y destinos" sheetId="5" r:id="rId5"/>
    <sheet name="esp x destino" sheetId="6" r:id="rId6"/>
  </sheets>
  <definedNames>
    <definedName name="_xlnm.Print_Area" localSheetId="1">Buques!$B$1:$H$58</definedName>
    <definedName name="_xlnm.Print_Area" localSheetId="5">'esp x destino'!$B$1:$J$133</definedName>
    <definedName name="_xlnm.Print_Area" localSheetId="4">'especies y destinos'!$B$1:$I$96</definedName>
    <definedName name="_xlnm.Print_Area" localSheetId="0">Principal!$A$1:$G$58</definedName>
    <definedName name="Excel_BuiltIn__FilterDatabase" localSheetId="1">Buques!$B$13:$H$58</definedName>
    <definedName name="Excel_BuiltIn__FilterDatabase" localSheetId="2">exportadores!$B$13:$E$92</definedName>
    <definedName name="Excel_BuiltIn__FilterDatabase" localSheetId="3">'peras &amp; manzanas'!$B$13:$E$49</definedName>
    <definedName name="Excel_BuiltIn__FilterDatabase_2">Buques!$B$13:$H$58</definedName>
    <definedName name="Excel_BuiltIn__FilterDatabase_3" localSheetId="3">'peras &amp; manzanas'!$B$13:$F$13</definedName>
    <definedName name="Excel_BuiltIn__FilterDatabase_3">exportadores!$B$13:$F$13</definedName>
    <definedName name="Excel_BuiltIn__FilterDatabase_4">#REF!</definedName>
    <definedName name="Excel_BuiltIn__FilterDatabase_6">'esp x destino'!$B$15:$J$133</definedName>
    <definedName name="_xlnm.Print_Titles" localSheetId="1">Buques!$1:$13</definedName>
    <definedName name="_xlnm.Print_Titles" localSheetId="5">'esp x destino'!$1:$15</definedName>
    <definedName name="_xlnm.Print_Titles" localSheetId="4">'especies y destinos'!$43:$44</definedName>
    <definedName name="_xlnm.Print_Titles" localSheetId="2">exportadores!$1:$13</definedName>
    <definedName name="_xlnm.Print_Titles" localSheetId="3">'peras &amp; manzanas'!$1:$13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28" i="6" l="1"/>
  <c r="J127" i="6"/>
  <c r="J126" i="6"/>
  <c r="J125" i="6"/>
  <c r="J124" i="6"/>
  <c r="J123" i="6"/>
  <c r="J122" i="6"/>
  <c r="J121" i="6"/>
  <c r="J120" i="6"/>
  <c r="J119" i="6"/>
  <c r="J118" i="6"/>
  <c r="J117" i="6"/>
  <c r="J115" i="6"/>
  <c r="J114" i="6"/>
  <c r="J113" i="6"/>
  <c r="J112" i="6"/>
  <c r="J111" i="6"/>
  <c r="J110" i="6"/>
  <c r="J109" i="6"/>
  <c r="J107" i="6"/>
  <c r="J106" i="6"/>
  <c r="J105" i="6"/>
  <c r="J104" i="6"/>
  <c r="J103" i="6"/>
  <c r="J102" i="6"/>
  <c r="J101" i="6"/>
  <c r="J100" i="6"/>
  <c r="J99" i="6"/>
  <c r="J98" i="6"/>
  <c r="J97" i="6"/>
  <c r="J96" i="6"/>
  <c r="J94" i="6"/>
  <c r="J92" i="6"/>
  <c r="J91" i="6"/>
  <c r="J90" i="6"/>
  <c r="J89" i="6"/>
  <c r="J88" i="6"/>
  <c r="J87" i="6"/>
  <c r="J86" i="6"/>
  <c r="J85" i="6"/>
  <c r="J84" i="6"/>
  <c r="J83" i="6"/>
  <c r="J82" i="6"/>
  <c r="J81" i="6"/>
  <c r="J80" i="6"/>
  <c r="J79" i="6"/>
  <c r="J78" i="6"/>
  <c r="J76" i="6"/>
  <c r="J75" i="6"/>
  <c r="J71" i="6"/>
  <c r="J70" i="6"/>
  <c r="J68" i="6"/>
  <c r="J67" i="6"/>
  <c r="J66" i="6"/>
  <c r="J64" i="6"/>
  <c r="J63" i="6"/>
  <c r="J62" i="6"/>
  <c r="J61" i="6"/>
  <c r="J60" i="6"/>
  <c r="J59" i="6"/>
  <c r="J58" i="6"/>
  <c r="J57" i="6"/>
  <c r="J56" i="6"/>
  <c r="J55" i="6"/>
  <c r="J54" i="6"/>
  <c r="J53" i="6"/>
  <c r="J51" i="6"/>
  <c r="J50" i="6"/>
  <c r="J49" i="6"/>
  <c r="J48" i="6"/>
  <c r="J47" i="6"/>
  <c r="J46" i="6"/>
  <c r="J45" i="6"/>
  <c r="J44" i="6"/>
  <c r="J43" i="6"/>
  <c r="J42" i="6"/>
  <c r="J41" i="6"/>
  <c r="J40" i="6"/>
  <c r="J39" i="6"/>
  <c r="J35" i="6"/>
  <c r="J34" i="6"/>
  <c r="J32" i="6"/>
  <c r="J31" i="6"/>
  <c r="J30" i="6"/>
  <c r="J29" i="6"/>
  <c r="J28" i="6"/>
  <c r="J27" i="6"/>
  <c r="J26" i="6"/>
  <c r="J24" i="6"/>
  <c r="J23" i="6"/>
  <c r="J22" i="6"/>
  <c r="J21" i="6"/>
  <c r="J20" i="6"/>
  <c r="J19" i="6"/>
  <c r="J17" i="6"/>
  <c r="I61" i="5"/>
  <c r="I39" i="5"/>
  <c r="I38" i="5"/>
  <c r="I36" i="5"/>
  <c r="I35" i="5"/>
  <c r="I34" i="5"/>
  <c r="I33" i="5"/>
  <c r="I32" i="5"/>
  <c r="I31" i="5"/>
  <c r="I30" i="5"/>
  <c r="I29" i="5"/>
  <c r="I25" i="5"/>
  <c r="I24" i="5"/>
  <c r="I23" i="5"/>
  <c r="I22" i="5"/>
  <c r="I20" i="5"/>
  <c r="I19" i="5"/>
  <c r="I17" i="5"/>
  <c r="I16" i="5"/>
  <c r="I15" i="5" l="1"/>
  <c r="G58" i="2" l="1"/>
  <c r="F58" i="2"/>
  <c r="E58" i="2"/>
  <c r="I93" i="5" l="1"/>
  <c r="I92" i="5"/>
  <c r="I91" i="5"/>
  <c r="I90" i="5"/>
  <c r="I89" i="5"/>
  <c r="I88" i="5"/>
  <c r="I87" i="5"/>
  <c r="I86" i="5"/>
  <c r="I85" i="5"/>
  <c r="I84" i="5"/>
  <c r="I83" i="5"/>
  <c r="I82" i="5"/>
  <c r="I81" i="5"/>
  <c r="I80" i="5"/>
  <c r="I78" i="5"/>
  <c r="I77" i="5"/>
  <c r="I76" i="5"/>
  <c r="I75" i="5"/>
  <c r="I74" i="5"/>
  <c r="I73" i="5"/>
  <c r="I72" i="5"/>
  <c r="I71" i="5"/>
  <c r="I70" i="5"/>
  <c r="I69" i="5"/>
  <c r="I68" i="5"/>
  <c r="I67" i="5"/>
  <c r="I66" i="5"/>
  <c r="I65" i="5"/>
  <c r="I64" i="5"/>
  <c r="I63" i="5"/>
  <c r="I62" i="5"/>
  <c r="I60" i="5"/>
  <c r="I59" i="5"/>
  <c r="I58" i="5"/>
  <c r="I57" i="5"/>
  <c r="I56" i="5"/>
  <c r="I55" i="5"/>
  <c r="I53" i="5"/>
  <c r="I52" i="5"/>
  <c r="I51" i="5"/>
  <c r="I50" i="5"/>
  <c r="I49" i="5"/>
  <c r="I48" i="5"/>
  <c r="I47" i="5"/>
  <c r="I46" i="5"/>
  <c r="F48" i="7" l="1"/>
  <c r="F47" i="7"/>
  <c r="E93" i="3" l="1"/>
  <c r="F30" i="3" s="1"/>
  <c r="D93" i="3"/>
  <c r="C93" i="3"/>
  <c r="F92" i="3" l="1"/>
  <c r="F31" i="3"/>
  <c r="F91" i="3"/>
  <c r="F32" i="3"/>
  <c r="F89" i="3" l="1"/>
  <c r="F33" i="3" l="1"/>
  <c r="F90" i="3"/>
  <c r="F87" i="3"/>
  <c r="F84" i="3"/>
  <c r="F85" i="3"/>
  <c r="F86" i="3"/>
  <c r="G18" i="2" l="1"/>
  <c r="F18" i="2" l="1"/>
  <c r="E18" i="2"/>
  <c r="J16" i="6"/>
  <c r="I45" i="5"/>
  <c r="H40" i="5"/>
  <c r="G40" i="5"/>
  <c r="F40" i="5"/>
  <c r="E40" i="5"/>
  <c r="D40" i="5"/>
  <c r="C40" i="5"/>
  <c r="I14" i="5"/>
  <c r="C50" i="7"/>
  <c r="E50" i="7"/>
  <c r="F45" i="7" s="1"/>
  <c r="D50" i="7"/>
  <c r="F29" i="3"/>
  <c r="F14" i="7" l="1"/>
  <c r="F49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6" i="7"/>
  <c r="F82" i="3"/>
  <c r="F81" i="3"/>
  <c r="F28" i="3"/>
  <c r="F83" i="3"/>
  <c r="F62" i="3"/>
  <c r="F61" i="3"/>
  <c r="F64" i="3"/>
  <c r="F63" i="3"/>
  <c r="F66" i="3"/>
  <c r="F65" i="3"/>
  <c r="F68" i="3"/>
  <c r="F67" i="3"/>
  <c r="F70" i="3"/>
  <c r="F69" i="3"/>
  <c r="F72" i="3"/>
  <c r="F71" i="3"/>
  <c r="F74" i="3"/>
  <c r="F73" i="3"/>
  <c r="F76" i="3"/>
  <c r="F75" i="3"/>
  <c r="F78" i="3"/>
  <c r="F77" i="3"/>
  <c r="F80" i="3"/>
  <c r="F79" i="3"/>
  <c r="F17" i="3"/>
  <c r="F88" i="3"/>
  <c r="I40" i="5"/>
  <c r="I41" i="5"/>
  <c r="F16" i="3"/>
  <c r="F15" i="3"/>
  <c r="F58" i="3"/>
  <c r="F54" i="3"/>
  <c r="F50" i="3"/>
  <c r="F46" i="3"/>
  <c r="F42" i="3"/>
  <c r="F38" i="3"/>
  <c r="F34" i="3"/>
  <c r="F24" i="3"/>
  <c r="F20" i="3"/>
  <c r="F57" i="3"/>
  <c r="F53" i="3"/>
  <c r="F49" i="3"/>
  <c r="F45" i="3"/>
  <c r="F41" i="3"/>
  <c r="F37" i="3"/>
  <c r="F27" i="3"/>
  <c r="F23" i="3"/>
  <c r="F18" i="3"/>
  <c r="F60" i="3"/>
  <c r="F56" i="3"/>
  <c r="F52" i="3"/>
  <c r="F48" i="3"/>
  <c r="F44" i="3"/>
  <c r="F40" i="3"/>
  <c r="F36" i="3"/>
  <c r="F26" i="3"/>
  <c r="F22" i="3"/>
  <c r="F59" i="3"/>
  <c r="F55" i="3"/>
  <c r="F51" i="3"/>
  <c r="F47" i="3"/>
  <c r="F43" i="3"/>
  <c r="F39" i="3"/>
  <c r="F35" i="3"/>
  <c r="F25" i="3"/>
  <c r="F21" i="3"/>
  <c r="F14" i="3" l="1"/>
  <c r="F19" i="3" l="1"/>
  <c r="F93" i="3" s="1"/>
  <c r="H95" i="5"/>
  <c r="G95" i="5"/>
  <c r="F95" i="5"/>
  <c r="E95" i="5"/>
  <c r="D95" i="5"/>
  <c r="C95" i="5"/>
  <c r="I96" i="5" l="1"/>
  <c r="I95" i="5"/>
  <c r="I132" i="6"/>
  <c r="D11" i="7" l="1"/>
  <c r="F11" i="2"/>
  <c r="F50" i="7" l="1"/>
  <c r="H132" i="6" l="1"/>
  <c r="G132" i="6"/>
  <c r="F132" i="6"/>
  <c r="J132" i="6" s="1"/>
  <c r="E132" i="6"/>
  <c r="D132" i="6"/>
  <c r="G11" i="6"/>
  <c r="F10" i="5"/>
  <c r="D11" i="3"/>
  <c r="J133" i="6" l="1"/>
</calcChain>
</file>

<file path=xl/sharedStrings.xml><?xml version="1.0" encoding="utf-8"?>
<sst xmlns="http://schemas.openxmlformats.org/spreadsheetml/2006/main" count="605" uniqueCount="254">
  <si>
    <t xml:space="preserve"> </t>
  </si>
  <si>
    <t>Buques</t>
  </si>
  <si>
    <t>Exportadores</t>
  </si>
  <si>
    <t>Peras y Manzanas por Exportador</t>
  </si>
  <si>
    <t>Comparativo 2020 vs 2021 Especies y Destinos</t>
  </si>
  <si>
    <t>Comparativo 2020 vs 2021 Especies por Destinos</t>
  </si>
  <si>
    <t>N°</t>
  </si>
  <si>
    <t>BUQUE</t>
  </si>
  <si>
    <t>FECHA</t>
  </si>
  <si>
    <t>PALLETS</t>
  </si>
  <si>
    <t>BULTOS</t>
  </si>
  <si>
    <t>TONELADAS</t>
  </si>
  <si>
    <t>PUERTO</t>
  </si>
  <si>
    <t>EXPORTADOR</t>
  </si>
  <si>
    <t>% DIST</t>
  </si>
  <si>
    <t>ESPECIE</t>
  </si>
  <si>
    <t>Variación en pallets:</t>
  </si>
  <si>
    <t>DESTINO</t>
  </si>
  <si>
    <t>Datos Estadísticos de embarques</t>
  </si>
  <si>
    <t>TOTALES</t>
  </si>
  <si>
    <t>PALL</t>
  </si>
  <si>
    <t>BLTS</t>
  </si>
  <si>
    <t>TONS</t>
  </si>
  <si>
    <t>% VAR</t>
  </si>
  <si>
    <t>TEMPORADA 2025</t>
  </si>
  <si>
    <t>BUQUES | 2025</t>
  </si>
  <si>
    <t>EXPORTADORES | 2025</t>
  </si>
  <si>
    <t>EXPORTADORES - PERAS Y MANZANAS | 2025</t>
  </si>
  <si>
    <r>
      <t xml:space="preserve">COMPARATIVOS - ESPECIES &amp; DESTINOS | 2024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2025 </t>
    </r>
  </si>
  <si>
    <r>
      <t xml:space="preserve">COMPARATIVO - ESPECIES POR DESTINOS | 2024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2025 </t>
    </r>
  </si>
  <si>
    <t>AS SILJE V501</t>
  </si>
  <si>
    <t xml:space="preserve">AS SILJE V503     </t>
  </si>
  <si>
    <t>PACIFIC HARMONY</t>
  </si>
  <si>
    <t>PELICAN ARROWS</t>
  </si>
  <si>
    <t>BHI</t>
  </si>
  <si>
    <t xml:space="preserve">UNIPAR INDUPA SAIC  </t>
  </si>
  <si>
    <t xml:space="preserve">DOW ARGENTINA       </t>
  </si>
  <si>
    <t>---%</t>
  </si>
  <si>
    <t xml:space="preserve">WILD COSMOS         </t>
  </si>
  <si>
    <t>SAE</t>
  </si>
  <si>
    <t>HUANGHAI STRUGGLE</t>
  </si>
  <si>
    <t xml:space="preserve">BALTIC HEATHER      </t>
  </si>
  <si>
    <t xml:space="preserve">AS SAMANTA W507     </t>
  </si>
  <si>
    <t>PAT. FRUITS TRADE SA</t>
  </si>
  <si>
    <t xml:space="preserve">PAI S.A.            </t>
  </si>
  <si>
    <t xml:space="preserve">MOÑO AZUL S.A.      </t>
  </si>
  <si>
    <t xml:space="preserve">DON CLEMENTE SRL    </t>
  </si>
  <si>
    <t xml:space="preserve">TRES ASES S.A.      </t>
  </si>
  <si>
    <t xml:space="preserve">GLOBAL FRESH        </t>
  </si>
  <si>
    <t xml:space="preserve">KLEPPE S.A.         </t>
  </si>
  <si>
    <t xml:space="preserve">STD FRUIT ARG. S.A. </t>
  </si>
  <si>
    <t xml:space="preserve">EMELKA S.A.         </t>
  </si>
  <si>
    <t xml:space="preserve">FRUIT WORLD SA      </t>
  </si>
  <si>
    <t xml:space="preserve">BOSCHI HNOS S.A.    </t>
  </si>
  <si>
    <t xml:space="preserve">EFGARISTO SA        </t>
  </si>
  <si>
    <t>FRUTAS SENSACION SRL</t>
  </si>
  <si>
    <t xml:space="preserve">TREVISUR SA         </t>
  </si>
  <si>
    <t xml:space="preserve">CLASICA S.R.L.      </t>
  </si>
  <si>
    <t xml:space="preserve">BATTAGLIO ARG. SA   </t>
  </si>
  <si>
    <t xml:space="preserve">ECOFRUT SA          </t>
  </si>
  <si>
    <t xml:space="preserve">LA CONQUISTA SRL    </t>
  </si>
  <si>
    <t xml:space="preserve">TERRUÑO DE LA PATAG </t>
  </si>
  <si>
    <t xml:space="preserve">GOLDEN EXPORTSRL    </t>
  </si>
  <si>
    <t xml:space="preserve">COSTA LIMAY         </t>
  </si>
  <si>
    <t xml:space="preserve">GRECIAMAR           </t>
  </si>
  <si>
    <t xml:space="preserve">IBERCONSA           </t>
  </si>
  <si>
    <t>ORGANICOS ARGENTINOS</t>
  </si>
  <si>
    <t xml:space="preserve">ARGENCERICO         </t>
  </si>
  <si>
    <t xml:space="preserve">GU BRATH IMPORT SRL </t>
  </si>
  <si>
    <t xml:space="preserve">RUCARAY             </t>
  </si>
  <si>
    <t xml:space="preserve">CAUQUEN ARG. SA     </t>
  </si>
  <si>
    <t xml:space="preserve">RAFICO S.A          </t>
  </si>
  <si>
    <t xml:space="preserve">MY FAMILY S.A.S.    </t>
  </si>
  <si>
    <t xml:space="preserve">LO GARCES           </t>
  </si>
  <si>
    <t xml:space="preserve">COPEFRUT            </t>
  </si>
  <si>
    <t xml:space="preserve">FRESH AND GOOD SPA  </t>
  </si>
  <si>
    <t xml:space="preserve">VERFRUT             </t>
  </si>
  <si>
    <t xml:space="preserve">ALTAMARE            </t>
  </si>
  <si>
    <t xml:space="preserve">MI VIEJO SA         </t>
  </si>
  <si>
    <t xml:space="preserve">PRIZE               </t>
  </si>
  <si>
    <t xml:space="preserve">GREENVIC            </t>
  </si>
  <si>
    <t xml:space="preserve">SANCHEZ AMEZCUA SA  </t>
  </si>
  <si>
    <t>CARNE</t>
  </si>
  <si>
    <t>PESCADO</t>
  </si>
  <si>
    <t>GRECIA</t>
  </si>
  <si>
    <t>CIRUELA</t>
  </si>
  <si>
    <t>LANGOSTINO</t>
  </si>
  <si>
    <t>MANZANA</t>
  </si>
  <si>
    <t>NECTARIN</t>
  </si>
  <si>
    <t>PERA</t>
  </si>
  <si>
    <t>PLIC.DE VIN</t>
  </si>
  <si>
    <t>POLIETILENO</t>
  </si>
  <si>
    <t>SODA CAUST</t>
  </si>
  <si>
    <t>UVA</t>
  </si>
  <si>
    <t>ALEMANIA</t>
  </si>
  <si>
    <t>BRASIL</t>
  </si>
  <si>
    <t>CANADA</t>
  </si>
  <si>
    <t>CHILE</t>
  </si>
  <si>
    <t>COSTA DE MARFIL</t>
  </si>
  <si>
    <t>EGIPTO</t>
  </si>
  <si>
    <t>EMIRATOS ARABES</t>
  </si>
  <si>
    <t>ESPAÑA</t>
  </si>
  <si>
    <t>FRANCIA</t>
  </si>
  <si>
    <t>HOLANDA</t>
  </si>
  <si>
    <t>INDIA</t>
  </si>
  <si>
    <t>INGLATERRA</t>
  </si>
  <si>
    <t>IRLANDA</t>
  </si>
  <si>
    <t>ISRAEL</t>
  </si>
  <si>
    <t>ITALIA</t>
  </si>
  <si>
    <t>MALTA</t>
  </si>
  <si>
    <t>MARRUECOS</t>
  </si>
  <si>
    <t>NORUEGA</t>
  </si>
  <si>
    <t>PERU</t>
  </si>
  <si>
    <t>PORTUGAL</t>
  </si>
  <si>
    <t>REP.DOMINICANA</t>
  </si>
  <si>
    <t>RUSIA</t>
  </si>
  <si>
    <t>SENEGAL</t>
  </si>
  <si>
    <t>SUECIA</t>
  </si>
  <si>
    <t>U.S.A.</t>
  </si>
  <si>
    <t>ALBANIA</t>
  </si>
  <si>
    <t xml:space="preserve">J.C.MANZ            </t>
  </si>
  <si>
    <t xml:space="preserve">J.C.PERA            </t>
  </si>
  <si>
    <t xml:space="preserve">FRIO STAR           </t>
  </si>
  <si>
    <t xml:space="preserve">AS SABINE V508      </t>
  </si>
  <si>
    <t xml:space="preserve">AS SAMANTA V509     </t>
  </si>
  <si>
    <t xml:space="preserve">AS SILJE v510       </t>
  </si>
  <si>
    <t xml:space="preserve">CMA CGM PLATON      </t>
  </si>
  <si>
    <t xml:space="preserve">BALTIC HOLLYHOCK    </t>
  </si>
  <si>
    <t xml:space="preserve">AS SILJE v512       </t>
  </si>
  <si>
    <t xml:space="preserve">AS SAMANTA V511     </t>
  </si>
  <si>
    <t xml:space="preserve">BALTIC PATRIOT      </t>
  </si>
  <si>
    <t xml:space="preserve">UNIFRUTTI S.A.      </t>
  </si>
  <si>
    <t xml:space="preserve">CATTER MEAT SA      </t>
  </si>
  <si>
    <t xml:space="preserve">SUMMERLAND          </t>
  </si>
  <si>
    <t xml:space="preserve">SUR ANDINO ARG      </t>
  </si>
  <si>
    <t xml:space="preserve">GIARDINA HNOS S.A.  </t>
  </si>
  <si>
    <t xml:space="preserve">AGROSAN             </t>
  </si>
  <si>
    <t xml:space="preserve">EXPORTADORA ZETA    </t>
  </si>
  <si>
    <t xml:space="preserve">TERRAFRUIT          </t>
  </si>
  <si>
    <t xml:space="preserve">LA ESCALERONA SA    </t>
  </si>
  <si>
    <t xml:space="preserve">CABO VIRGENES       </t>
  </si>
  <si>
    <t xml:space="preserve">AGROFRUTA SA        </t>
  </si>
  <si>
    <t xml:space="preserve">MONTE ALTO          </t>
  </si>
  <si>
    <t xml:space="preserve">COMER. TOCORNAL     </t>
  </si>
  <si>
    <t xml:space="preserve">TOCORNAL            </t>
  </si>
  <si>
    <t xml:space="preserve">NEWSAN SA           </t>
  </si>
  <si>
    <t xml:space="preserve">PARANA BASIN        </t>
  </si>
  <si>
    <t xml:space="preserve">COMERC GREENVIC SA  </t>
  </si>
  <si>
    <t xml:space="preserve">EXSER               </t>
  </si>
  <si>
    <t>SOUTHERN C. F.  S.A.</t>
  </si>
  <si>
    <t>TOTAL FRUIT COMERC S</t>
  </si>
  <si>
    <t xml:space="preserve">DINIMAX S.R.L.      </t>
  </si>
  <si>
    <t xml:space="preserve">NATURAL JUICE S.A.  </t>
  </si>
  <si>
    <t>CALA CONG.</t>
  </si>
  <si>
    <t>CEBOLLA</t>
  </si>
  <si>
    <t>HARINA</t>
  </si>
  <si>
    <t>KIWI</t>
  </si>
  <si>
    <t>LIMON</t>
  </si>
  <si>
    <t>ZAPALLO</t>
  </si>
  <si>
    <t>ARABIA</t>
  </si>
  <si>
    <t>COLOMBIA</t>
  </si>
  <si>
    <t>FINLANDIA</t>
  </si>
  <si>
    <t>GHANA</t>
  </si>
  <si>
    <t>LIBIA</t>
  </si>
  <si>
    <t xml:space="preserve">LITUANIA            </t>
  </si>
  <si>
    <t xml:space="preserve">NIGERIA             </t>
  </si>
  <si>
    <t xml:space="preserve">QATAR               </t>
  </si>
  <si>
    <t xml:space="preserve">TAILANDIA           </t>
  </si>
  <si>
    <t xml:space="preserve">URUGUAY             </t>
  </si>
  <si>
    <t xml:space="preserve">VIETNAM             </t>
  </si>
  <si>
    <t xml:space="preserve">ARABIA              </t>
  </si>
  <si>
    <t xml:space="preserve">MANZANA             </t>
  </si>
  <si>
    <t xml:space="preserve">PERA                </t>
  </si>
  <si>
    <t xml:space="preserve">POLIETILENO         </t>
  </si>
  <si>
    <t xml:space="preserve">SODA CAUST          </t>
  </si>
  <si>
    <t xml:space="preserve">GHANA                </t>
  </si>
  <si>
    <t xml:space="preserve">KIWI                </t>
  </si>
  <si>
    <t>TAILANDIA</t>
  </si>
  <si>
    <t>URUGUAY</t>
  </si>
  <si>
    <t xml:space="preserve">HARINA              </t>
  </si>
  <si>
    <t xml:space="preserve">AS SILJE v514       </t>
  </si>
  <si>
    <t xml:space="preserve">STAR CARE           </t>
  </si>
  <si>
    <t xml:space="preserve">AS SILJE v516       </t>
  </si>
  <si>
    <t xml:space="preserve">CS PRIDE            </t>
  </si>
  <si>
    <t xml:space="preserve">SAN ALBERTO V 515   </t>
  </si>
  <si>
    <t xml:space="preserve">AGRO ALIMENTAR SA   </t>
  </si>
  <si>
    <t xml:space="preserve">CMX-AG TERESITA     </t>
  </si>
  <si>
    <t xml:space="preserve">ARGENOVA            </t>
  </si>
  <si>
    <t xml:space="preserve">ACHERNAR SAS        </t>
  </si>
  <si>
    <t xml:space="preserve">TRIO FRUT           </t>
  </si>
  <si>
    <t xml:space="preserve">MEMBRILLO           </t>
  </si>
  <si>
    <t xml:space="preserve">KUWAIT              </t>
  </si>
  <si>
    <t xml:space="preserve">REPUBLICA DE CONGO  </t>
  </si>
  <si>
    <t xml:space="preserve">CEBOLLA             </t>
  </si>
  <si>
    <t>KUWAIT</t>
  </si>
  <si>
    <t xml:space="preserve">AS SILJE v518       </t>
  </si>
  <si>
    <t xml:space="preserve">SAN ALBERTO V 517   </t>
  </si>
  <si>
    <t xml:space="preserve">INDUSTRIAL CHARGER  </t>
  </si>
  <si>
    <t xml:space="preserve">BALTIC ERICA        </t>
  </si>
  <si>
    <t xml:space="preserve">AS SILJE v520       </t>
  </si>
  <si>
    <t xml:space="preserve">SAN ALBERTO V519    </t>
  </si>
  <si>
    <t xml:space="preserve">WILD COSMOS 2v      </t>
  </si>
  <si>
    <t xml:space="preserve">PESQUERA SANTA CRUZ </t>
  </si>
  <si>
    <t xml:space="preserve">ARGENOVA SA         </t>
  </si>
  <si>
    <t xml:space="preserve">MINERA ANDINA D SOL </t>
  </si>
  <si>
    <t xml:space="preserve">GRUPO EL TREBOL SRL </t>
  </si>
  <si>
    <t xml:space="preserve">ARGESA SA           </t>
  </si>
  <si>
    <t>MAQUINARIA</t>
  </si>
  <si>
    <t xml:space="preserve">MERCURIO            </t>
  </si>
  <si>
    <t xml:space="preserve">SEM GRAN            </t>
  </si>
  <si>
    <t>ANGOLA</t>
  </si>
  <si>
    <t xml:space="preserve">BELGICA             </t>
  </si>
  <si>
    <t>CHINA</t>
  </si>
  <si>
    <t>JAPON</t>
  </si>
  <si>
    <t>MEXICO</t>
  </si>
  <si>
    <t>RUMANIA</t>
  </si>
  <si>
    <t>SEM GRAN</t>
  </si>
  <si>
    <t xml:space="preserve">CHINA               </t>
  </si>
  <si>
    <t xml:space="preserve">CALA CONG.          </t>
  </si>
  <si>
    <t xml:space="preserve">PESCADO             </t>
  </si>
  <si>
    <t xml:space="preserve">MAQUINARIA          </t>
  </si>
  <si>
    <t xml:space="preserve">AS SILJE V523       </t>
  </si>
  <si>
    <t xml:space="preserve">BALTIC WINTER       </t>
  </si>
  <si>
    <t xml:space="preserve">AS SILJE V525       </t>
  </si>
  <si>
    <t xml:space="preserve">BALTIC HOLLYHOCK 2v </t>
  </si>
  <si>
    <t xml:space="preserve">HIPERGREEN SA       </t>
  </si>
  <si>
    <t xml:space="preserve">TREBOL 44 SAS       </t>
  </si>
  <si>
    <t>CIA MOLINERA DEL SUR</t>
  </si>
  <si>
    <t>PATALANO E Hijos SRL</t>
  </si>
  <si>
    <t>PULPA DE PERA</t>
  </si>
  <si>
    <t>TRIGO ORGAN</t>
  </si>
  <si>
    <t>DINAMARCA</t>
  </si>
  <si>
    <t xml:space="preserve">PLIC.DE VIN         </t>
  </si>
  <si>
    <t>CALA CONG</t>
  </si>
  <si>
    <t>PURE DE PERA</t>
  </si>
  <si>
    <t xml:space="preserve">AS SILJE V 527      </t>
  </si>
  <si>
    <t xml:space="preserve">ARTEMIS 0PS21N1RC   </t>
  </si>
  <si>
    <t xml:space="preserve">AS SILJE V529       </t>
  </si>
  <si>
    <t xml:space="preserve">ARTEMIS 0PS23N1RCN  </t>
  </si>
  <si>
    <t xml:space="preserve">IBERCONSA SA        </t>
  </si>
  <si>
    <t xml:space="preserve">NORDEX              </t>
  </si>
  <si>
    <t>MATERIALES</t>
  </si>
  <si>
    <t>ARGELIA</t>
  </si>
  <si>
    <t>SUDAFRICA</t>
  </si>
  <si>
    <r>
      <rPr>
        <sz val="12"/>
        <color theme="1" tint="0.34998626667073579"/>
        <rFont val="Consolas"/>
        <family val="3"/>
      </rPr>
      <t>datos al</t>
    </r>
    <r>
      <rPr>
        <b/>
        <sz val="12"/>
        <color theme="1" tint="0.34998626667073579"/>
        <rFont val="Consolas"/>
        <family val="3"/>
      </rPr>
      <t xml:space="preserve"> 31/08/2025</t>
    </r>
  </si>
  <si>
    <t>ARTEMIS 0PS25N1RCN</t>
  </si>
  <si>
    <t>AS SILJE V531</t>
  </si>
  <si>
    <t>CONDOR BILBAO</t>
  </si>
  <si>
    <t>ARTEMIS 0PS27N1RCN</t>
  </si>
  <si>
    <t>ARTEMIS 0PS29N1RCN</t>
  </si>
  <si>
    <t>AS SILJE V533</t>
  </si>
  <si>
    <t>MV EEMSLIFT NADINE</t>
  </si>
  <si>
    <t>ESTONIA</t>
  </si>
  <si>
    <t xml:space="preserve">ESTONIA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</si>
</sst>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\-??_);_(@_)"/>
    <numFmt numFmtId="165" formatCode="0\ %"/>
    <numFmt numFmtId="166" formatCode="_ * #,##0.00_ ;_ * \-#,##0.00_ ;_ * \-??_ ;_ @_ "/>
    <numFmt numFmtId="167" formatCode="_ * #,##0_ ;_ * \-#,##0_ ;_ * \-??_ ;_ @_ "/>
    <numFmt numFmtId="168" formatCode="0.00\ %"/>
    <numFmt numFmtId="169" formatCode="_(* #,##0_);_(* \(#,##0\);_(* \-??_);_(@_)"/>
    <numFmt numFmtId="170" formatCode="dd/mm/yyyy;@"/>
  </numFmts>
  <fonts count="50" x14ac:knownFonts="1">
    <font>
      <sz val="10"/>
      <name val="Arial"/>
      <family val="2"/>
      <charset val="1"/>
    </font>
    <font>
      <sz val="10"/>
      <name val="Consolas"/>
      <family val="3"/>
      <charset val="1"/>
    </font>
    <font>
      <b/>
      <sz val="12"/>
      <name val="Consolas"/>
      <family val="3"/>
      <charset val="1"/>
    </font>
    <font>
      <u/>
      <sz val="10"/>
      <color rgb="FF0000FF"/>
      <name val="Consolas"/>
      <family val="3"/>
      <charset val="1"/>
    </font>
    <font>
      <u/>
      <sz val="10"/>
      <color rgb="FF0000FF"/>
      <name val="Arial"/>
      <family val="2"/>
      <charset val="1"/>
    </font>
    <font>
      <sz val="10"/>
      <color rgb="FF333399"/>
      <name val="Consolas"/>
      <family val="3"/>
      <charset val="1"/>
    </font>
    <font>
      <b/>
      <sz val="8"/>
      <color rgb="FF333399"/>
      <name val="Consolas"/>
      <family val="3"/>
      <charset val="1"/>
    </font>
    <font>
      <sz val="8"/>
      <color rgb="FF000080"/>
      <name val="Consolas"/>
      <family val="3"/>
      <charset val="1"/>
    </font>
    <font>
      <sz val="8"/>
      <name val="Consolas"/>
      <family val="3"/>
      <charset val="1"/>
    </font>
    <font>
      <b/>
      <sz val="8"/>
      <name val="Consolas"/>
      <family val="3"/>
      <charset val="1"/>
    </font>
    <font>
      <b/>
      <sz val="8"/>
      <color rgb="FFD9D9D9"/>
      <name val="Consolas"/>
      <family val="3"/>
      <charset val="1"/>
    </font>
    <font>
      <b/>
      <sz val="8"/>
      <color rgb="FF000080"/>
      <name val="Consolas"/>
      <family val="3"/>
      <charset val="1"/>
    </font>
    <font>
      <b/>
      <sz val="10"/>
      <color rgb="FF333399"/>
      <name val="Consolas"/>
      <family val="3"/>
      <charset val="1"/>
    </font>
    <font>
      <sz val="10"/>
      <color rgb="FF000080"/>
      <name val="Consolas"/>
      <family val="3"/>
      <charset val="1"/>
    </font>
    <font>
      <sz val="8"/>
      <color rgb="FF333399"/>
      <name val="Consolas"/>
      <family val="3"/>
      <charset val="1"/>
    </font>
    <font>
      <sz val="10"/>
      <name val="Arial"/>
      <family val="2"/>
      <charset val="1"/>
    </font>
    <font>
      <b/>
      <sz val="12"/>
      <color theme="1" tint="0.34998626667073579"/>
      <name val="Consolas"/>
      <family val="3"/>
    </font>
    <font>
      <sz val="8"/>
      <name val="Arial"/>
      <family val="2"/>
      <charset val="1"/>
    </font>
    <font>
      <b/>
      <sz val="18"/>
      <color theme="2" tint="-0.89999084444715716"/>
      <name val="Consolas"/>
      <family val="3"/>
    </font>
    <font>
      <sz val="12"/>
      <color theme="1" tint="0.34998626667073579"/>
      <name val="Consolas"/>
      <family val="3"/>
    </font>
    <font>
      <b/>
      <sz val="12"/>
      <color theme="1" tint="0.249977111117893"/>
      <name val="Consolas"/>
      <family val="3"/>
      <charset val="1"/>
    </font>
    <font>
      <b/>
      <sz val="11"/>
      <color theme="2" tint="-0.89999084444715716"/>
      <name val="Consolas"/>
      <family val="3"/>
      <charset val="1"/>
    </font>
    <font>
      <b/>
      <sz val="8"/>
      <color indexed="18"/>
      <name val="Consolas"/>
      <family val="3"/>
    </font>
    <font>
      <sz val="8"/>
      <color indexed="18"/>
      <name val="Consolas"/>
      <family val="3"/>
    </font>
    <font>
      <sz val="8"/>
      <color theme="1" tint="0.249977111117893"/>
      <name val="Consolas"/>
      <family val="3"/>
    </font>
    <font>
      <b/>
      <sz val="9"/>
      <color theme="2" tint="-0.89999084444715716"/>
      <name val="Consolas"/>
      <family val="3"/>
      <charset val="1"/>
    </font>
    <font>
      <sz val="9"/>
      <color theme="2" tint="-0.89999084444715716"/>
      <name val="Consolas"/>
      <family val="3"/>
      <charset val="1"/>
    </font>
    <font>
      <b/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</font>
    <font>
      <sz val="11"/>
      <color theme="2" tint="-0.89999084444715716"/>
      <name val="Consolas"/>
      <family val="3"/>
    </font>
    <font>
      <b/>
      <sz val="8"/>
      <color theme="1" tint="0.249977111117893"/>
      <name val="Consolas"/>
      <family val="3"/>
      <charset val="1"/>
    </font>
    <font>
      <sz val="8"/>
      <color theme="2" tint="-0.89999084444715716"/>
      <name val="Consolas"/>
      <family val="3"/>
      <charset val="1"/>
    </font>
    <font>
      <b/>
      <sz val="8"/>
      <color theme="2" tint="-0.89999084444715716"/>
      <name val="Consolas"/>
      <family val="3"/>
      <charset val="1"/>
    </font>
    <font>
      <b/>
      <sz val="9"/>
      <color rgb="FF333399"/>
      <name val="Consolas"/>
      <family val="3"/>
      <charset val="1"/>
    </font>
    <font>
      <sz val="9"/>
      <color rgb="FF262626"/>
      <name val="Consolas"/>
      <family val="3"/>
      <charset val="1"/>
    </font>
    <font>
      <sz val="9"/>
      <color rgb="FF1F497D"/>
      <name val="Consolas"/>
      <family val="3"/>
      <charset val="1"/>
    </font>
    <font>
      <b/>
      <sz val="9"/>
      <color rgb="FFD9D9D9"/>
      <name val="Consolas"/>
      <family val="3"/>
      <charset val="1"/>
    </font>
    <font>
      <b/>
      <sz val="10"/>
      <color theme="2" tint="-0.89999084444715716"/>
      <name val="Consolas"/>
      <family val="3"/>
      <charset val="1"/>
    </font>
    <font>
      <b/>
      <sz val="11"/>
      <color theme="4" tint="-0.249977111117893"/>
      <name val="Consolas"/>
      <family val="3"/>
      <charset val="1"/>
    </font>
    <font>
      <sz val="9"/>
      <color theme="2" tint="-0.89999084444715716"/>
      <name val="Consolas"/>
      <family val="3"/>
    </font>
    <font>
      <sz val="9"/>
      <color theme="4" tint="-0.249977111117893"/>
      <name val="Consolas"/>
      <family val="3"/>
      <charset val="1"/>
    </font>
    <font>
      <b/>
      <sz val="9"/>
      <color theme="0"/>
      <name val="Consolas"/>
      <family val="3"/>
    </font>
    <font>
      <b/>
      <sz val="9"/>
      <color theme="2" tint="-0.89999084444715716"/>
      <name val="Arial"/>
      <family val="2"/>
    </font>
    <font>
      <sz val="9"/>
      <color theme="2" tint="-0.89999084444715716"/>
      <name val="Arial"/>
      <family val="2"/>
    </font>
    <font>
      <b/>
      <sz val="9"/>
      <color theme="2" tint="-0.89999084444715716"/>
      <name val="Consolas"/>
      <family val="3"/>
    </font>
    <font>
      <b/>
      <sz val="9"/>
      <color rgb="FF1F497D"/>
      <name val="Consolas"/>
      <family val="3"/>
    </font>
    <font>
      <sz val="9"/>
      <name val="Consolas"/>
      <family val="3"/>
      <charset val="1"/>
    </font>
    <font>
      <sz val="9"/>
      <color rgb="FF000080"/>
      <name val="Consolas"/>
      <family val="3"/>
      <charset val="1"/>
    </font>
    <font>
      <b/>
      <sz val="11"/>
      <color theme="0"/>
      <name val="Consolas"/>
      <family val="3"/>
      <charset val="1"/>
    </font>
    <font>
      <sz val="9"/>
      <color theme="0"/>
      <name val="Consolas"/>
      <family val="3"/>
    </font>
  </fonts>
  <fills count="4">
    <fill>
      <patternFill patternType="none"/>
    </fill>
    <fill>
      <patternFill patternType="gray125"/>
    </fill>
    <fill>
      <patternFill patternType="solid">
        <fgColor rgb="FF376092"/>
        <bgColor rgb="FF1F497D"/>
      </patternFill>
    </fill>
    <fill>
      <patternFill patternType="solid">
        <fgColor theme="4" tint="-0.24997711111789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rgb="FF3A3935"/>
      </bottom>
      <diagonal/>
    </border>
    <border>
      <left/>
      <right/>
      <top style="thin">
        <color theme="1"/>
      </top>
      <bottom style="thin">
        <color auto="1"/>
      </bottom>
      <diagonal/>
    </border>
    <border>
      <left style="thin">
        <color auto="1"/>
      </left>
      <right/>
      <top style="thin">
        <color theme="1"/>
      </top>
      <bottom style="thin">
        <color auto="1"/>
      </bottom>
      <diagonal/>
    </border>
  </borders>
  <cellStyleXfs count="9">
    <xf numFmtId="0" fontId="0" fillId="0" borderId="0"/>
    <xf numFmtId="166" fontId="15" fillId="0" borderId="0" applyBorder="0" applyProtection="0"/>
    <xf numFmtId="165" fontId="15" fillId="0" borderId="0" applyBorder="0" applyProtection="0"/>
    <xf numFmtId="0" fontId="4" fillId="0" borderId="0" applyBorder="0" applyProtection="0"/>
    <xf numFmtId="164" fontId="15" fillId="0" borderId="0" applyBorder="0" applyProtection="0"/>
    <xf numFmtId="0" fontId="15" fillId="0" borderId="0"/>
    <xf numFmtId="165" fontId="15" fillId="0" borderId="0" applyBorder="0" applyProtection="0"/>
    <xf numFmtId="165" fontId="15" fillId="0" borderId="0" applyBorder="0" applyProtection="0"/>
    <xf numFmtId="164" fontId="15" fillId="0" borderId="0" applyBorder="0" applyProtection="0"/>
  </cellStyleXfs>
  <cellXfs count="95">
    <xf numFmtId="0" fontId="0" fillId="0" borderId="0" xfId="0"/>
    <xf numFmtId="0" fontId="1" fillId="0" borderId="0" xfId="0" applyFont="1"/>
    <xf numFmtId="0" fontId="5" fillId="0" borderId="0" xfId="0" applyFont="1"/>
    <xf numFmtId="0" fontId="8" fillId="0" borderId="0" xfId="0" applyFont="1"/>
    <xf numFmtId="0" fontId="9" fillId="0" borderId="0" xfId="0" applyFont="1" applyAlignment="1">
      <alignment horizontal="right"/>
    </xf>
    <xf numFmtId="167" fontId="1" fillId="0" borderId="0" xfId="0" applyNumberFormat="1" applyFont="1"/>
    <xf numFmtId="3" fontId="0" fillId="0" borderId="0" xfId="0" applyNumberFormat="1"/>
    <xf numFmtId="3" fontId="11" fillId="0" borderId="0" xfId="0" applyNumberFormat="1" applyFont="1"/>
    <xf numFmtId="3" fontId="11" fillId="0" borderId="0" xfId="0" applyNumberFormat="1" applyFont="1" applyAlignment="1">
      <alignment horizontal="right"/>
    </xf>
    <xf numFmtId="0" fontId="12" fillId="0" borderId="0" xfId="0" applyFont="1"/>
    <xf numFmtId="0" fontId="6" fillId="0" borderId="0" xfId="0" applyFont="1"/>
    <xf numFmtId="0" fontId="13" fillId="0" borderId="0" xfId="0" applyFont="1"/>
    <xf numFmtId="3" fontId="11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3" fontId="7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168" fontId="9" fillId="0" borderId="0" xfId="2" applyNumberFormat="1" applyFont="1" applyBorder="1" applyProtection="1"/>
    <xf numFmtId="168" fontId="7" fillId="0" borderId="0" xfId="0" applyNumberFormat="1" applyFont="1" applyAlignment="1">
      <alignment horizontal="center"/>
    </xf>
    <xf numFmtId="3" fontId="9" fillId="0" borderId="0" xfId="0" applyNumberFormat="1" applyFont="1"/>
    <xf numFmtId="0" fontId="14" fillId="0" borderId="0" xfId="0" applyFont="1"/>
    <xf numFmtId="0" fontId="8" fillId="0" borderId="0" xfId="0" applyFont="1" applyAlignment="1">
      <alignment vertical="center"/>
    </xf>
    <xf numFmtId="167" fontId="10" fillId="2" borderId="2" xfId="1" applyNumberFormat="1" applyFont="1" applyFill="1" applyBorder="1" applyAlignment="1" applyProtection="1">
      <alignment vertical="center"/>
    </xf>
    <xf numFmtId="0" fontId="1" fillId="0" borderId="0" xfId="0" applyFont="1" applyAlignment="1">
      <alignment vertical="center"/>
    </xf>
    <xf numFmtId="0" fontId="22" fillId="0" borderId="0" xfId="0" applyFont="1" applyAlignment="1">
      <alignment horizontal="right"/>
    </xf>
    <xf numFmtId="0" fontId="23" fillId="0" borderId="0" xfId="0" applyFont="1" applyAlignment="1">
      <alignment horizontal="right"/>
    </xf>
    <xf numFmtId="14" fontId="24" fillId="0" borderId="0" xfId="0" applyNumberFormat="1" applyFont="1" applyAlignment="1">
      <alignment horizontal="right"/>
    </xf>
    <xf numFmtId="3" fontId="25" fillId="0" borderId="1" xfId="0" applyNumberFormat="1" applyFont="1" applyBorder="1" applyAlignment="1">
      <alignment horizontal="right" vertical="center"/>
    </xf>
    <xf numFmtId="3" fontId="25" fillId="0" borderId="1" xfId="0" applyNumberFormat="1" applyFont="1" applyBorder="1" applyAlignment="1">
      <alignment vertical="center"/>
    </xf>
    <xf numFmtId="0" fontId="26" fillId="0" borderId="0" xfId="0" applyFont="1" applyAlignment="1">
      <alignment vertical="center"/>
    </xf>
    <xf numFmtId="3" fontId="27" fillId="0" borderId="0" xfId="0" applyNumberFormat="1" applyFont="1" applyAlignment="1">
      <alignment horizontal="right"/>
    </xf>
    <xf numFmtId="0" fontId="21" fillId="0" borderId="0" xfId="0" applyFont="1" applyAlignment="1">
      <alignment vertical="center"/>
    </xf>
    <xf numFmtId="3" fontId="11" fillId="0" borderId="0" xfId="0" applyNumberFormat="1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0" fontId="30" fillId="0" borderId="0" xfId="0" applyFont="1" applyAlignment="1">
      <alignment horizontal="right"/>
    </xf>
    <xf numFmtId="167" fontId="36" fillId="2" borderId="2" xfId="1" applyNumberFormat="1" applyFont="1" applyFill="1" applyBorder="1" applyAlignment="1" applyProtection="1">
      <alignment vertical="center"/>
    </xf>
    <xf numFmtId="167" fontId="36" fillId="2" borderId="2" xfId="1" applyNumberFormat="1" applyFont="1" applyFill="1" applyBorder="1" applyAlignment="1" applyProtection="1">
      <alignment horizontal="right" vertical="center"/>
    </xf>
    <xf numFmtId="0" fontId="37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8" fillId="0" borderId="5" xfId="0" applyFont="1" applyBorder="1" applyAlignment="1">
      <alignment horizontal="right" vertical="center"/>
    </xf>
    <xf numFmtId="0" fontId="32" fillId="0" borderId="0" xfId="0" applyFont="1" applyAlignment="1">
      <alignment horizontal="left" vertical="center"/>
    </xf>
    <xf numFmtId="3" fontId="25" fillId="0" borderId="8" xfId="0" applyNumberFormat="1" applyFont="1" applyBorder="1" applyAlignment="1">
      <alignment horizontal="left" vertical="center"/>
    </xf>
    <xf numFmtId="3" fontId="25" fillId="0" borderId="8" xfId="0" applyNumberFormat="1" applyFont="1" applyBorder="1" applyAlignment="1">
      <alignment horizontal="right" vertical="center"/>
    </xf>
    <xf numFmtId="14" fontId="41" fillId="3" borderId="0" xfId="0" applyNumberFormat="1" applyFont="1" applyFill="1" applyAlignment="1">
      <alignment horizontal="right" vertical="center"/>
    </xf>
    <xf numFmtId="169" fontId="41" fillId="3" borderId="0" xfId="4" applyNumberFormat="1" applyFont="1" applyFill="1" applyBorder="1" applyAlignment="1" applyProtection="1">
      <alignment horizontal="right" vertical="center"/>
    </xf>
    <xf numFmtId="169" fontId="41" fillId="3" borderId="6" xfId="4" applyNumberFormat="1" applyFont="1" applyFill="1" applyBorder="1" applyAlignment="1" applyProtection="1">
      <alignment vertical="center"/>
    </xf>
    <xf numFmtId="169" fontId="41" fillId="3" borderId="0" xfId="4" applyNumberFormat="1" applyFont="1" applyFill="1" applyBorder="1" applyAlignment="1" applyProtection="1">
      <alignment vertical="center"/>
    </xf>
    <xf numFmtId="0" fontId="42" fillId="0" borderId="0" xfId="0" applyFont="1"/>
    <xf numFmtId="3" fontId="42" fillId="0" borderId="0" xfId="0" applyNumberFormat="1" applyFont="1"/>
    <xf numFmtId="0" fontId="43" fillId="0" borderId="0" xfId="0" applyFont="1"/>
    <xf numFmtId="168" fontId="25" fillId="0" borderId="9" xfId="0" applyNumberFormat="1" applyFont="1" applyBorder="1" applyAlignment="1">
      <alignment horizontal="right" vertical="center"/>
    </xf>
    <xf numFmtId="0" fontId="38" fillId="0" borderId="0" xfId="0" applyFont="1" applyAlignment="1">
      <alignment horizontal="right" vertical="center"/>
    </xf>
    <xf numFmtId="169" fontId="41" fillId="3" borderId="7" xfId="4" applyNumberFormat="1" applyFont="1" applyFill="1" applyBorder="1" applyAlignment="1" applyProtection="1">
      <alignment vertical="center"/>
    </xf>
    <xf numFmtId="169" fontId="41" fillId="3" borderId="8" xfId="4" applyNumberFormat="1" applyFont="1" applyFill="1" applyBorder="1" applyAlignment="1" applyProtection="1">
      <alignment vertical="center"/>
    </xf>
    <xf numFmtId="0" fontId="46" fillId="0" borderId="0" xfId="0" applyFont="1"/>
    <xf numFmtId="168" fontId="33" fillId="0" borderId="1" xfId="0" applyNumberFormat="1" applyFont="1" applyBorder="1" applyAlignment="1">
      <alignment horizontal="right"/>
    </xf>
    <xf numFmtId="169" fontId="47" fillId="0" borderId="1" xfId="4" applyNumberFormat="1" applyFont="1" applyBorder="1" applyProtection="1"/>
    <xf numFmtId="3" fontId="11" fillId="3" borderId="0" xfId="0" applyNumberFormat="1" applyFont="1" applyFill="1"/>
    <xf numFmtId="0" fontId="45" fillId="0" borderId="0" xfId="0" applyFont="1" applyAlignment="1">
      <alignment vertical="center"/>
    </xf>
    <xf numFmtId="169" fontId="26" fillId="0" borderId="0" xfId="8" applyNumberFormat="1" applyFont="1" applyBorder="1" applyAlignment="1" applyProtection="1">
      <alignment vertical="center"/>
    </xf>
    <xf numFmtId="168" fontId="35" fillId="0" borderId="0" xfId="7" applyNumberFormat="1" applyFont="1" applyBorder="1" applyProtection="1"/>
    <xf numFmtId="0" fontId="48" fillId="3" borderId="5" xfId="0" applyFont="1" applyFill="1" applyBorder="1" applyAlignment="1">
      <alignment horizontal="right" vertical="center"/>
    </xf>
    <xf numFmtId="3" fontId="25" fillId="0" borderId="10" xfId="0" applyNumberFormat="1" applyFont="1" applyBorder="1" applyAlignment="1">
      <alignment horizontal="right" vertical="center"/>
    </xf>
    <xf numFmtId="0" fontId="25" fillId="0" borderId="10" xfId="0" applyFont="1" applyBorder="1" applyAlignment="1">
      <alignment horizontal="right" vertical="center"/>
    </xf>
    <xf numFmtId="0" fontId="25" fillId="0" borderId="11" xfId="0" applyFont="1" applyBorder="1" applyAlignment="1">
      <alignment horizontal="right" vertical="center"/>
    </xf>
    <xf numFmtId="3" fontId="44" fillId="0" borderId="0" xfId="0" applyNumberFormat="1" applyFont="1" applyAlignment="1">
      <alignment horizontal="left" vertical="center"/>
    </xf>
    <xf numFmtId="167" fontId="40" fillId="0" borderId="0" xfId="1" applyNumberFormat="1" applyFont="1" applyBorder="1" applyAlignment="1" applyProtection="1">
      <alignment vertical="center"/>
    </xf>
    <xf numFmtId="167" fontId="34" fillId="0" borderId="6" xfId="1" applyNumberFormat="1" applyFont="1" applyBorder="1" applyAlignment="1" applyProtection="1">
      <alignment vertical="center"/>
    </xf>
    <xf numFmtId="167" fontId="34" fillId="0" borderId="0" xfId="1" applyNumberFormat="1" applyFont="1" applyBorder="1" applyAlignment="1" applyProtection="1">
      <alignment vertical="center"/>
    </xf>
    <xf numFmtId="168" fontId="39" fillId="0" borderId="0" xfId="7" applyNumberFormat="1" applyFont="1" applyBorder="1" applyAlignment="1" applyProtection="1">
      <alignment horizontal="right" vertical="center"/>
    </xf>
    <xf numFmtId="168" fontId="39" fillId="0" borderId="0" xfId="7" quotePrefix="1" applyNumberFormat="1" applyFont="1" applyBorder="1" applyAlignment="1" applyProtection="1">
      <alignment horizontal="right" vertical="center"/>
    </xf>
    <xf numFmtId="167" fontId="34" fillId="0" borderId="3" xfId="1" applyNumberFormat="1" applyFont="1" applyBorder="1" applyAlignment="1" applyProtection="1">
      <alignment vertical="center"/>
    </xf>
    <xf numFmtId="167" fontId="34" fillId="0" borderId="4" xfId="1" applyNumberFormat="1" applyFont="1" applyBorder="1" applyAlignment="1" applyProtection="1">
      <alignment vertical="center"/>
    </xf>
    <xf numFmtId="169" fontId="26" fillId="0" borderId="0" xfId="4" applyNumberFormat="1" applyFont="1" applyBorder="1" applyAlignment="1" applyProtection="1">
      <alignment horizontal="right" vertical="center"/>
    </xf>
    <xf numFmtId="0" fontId="36" fillId="2" borderId="2" xfId="0" applyFont="1" applyFill="1" applyBorder="1" applyAlignment="1">
      <alignment horizontal="right" vertical="center"/>
    </xf>
    <xf numFmtId="167" fontId="36" fillId="2" borderId="2" xfId="1" applyNumberFormat="1" applyFont="1" applyFill="1" applyBorder="1" applyAlignment="1">
      <alignment vertical="center"/>
    </xf>
    <xf numFmtId="168" fontId="25" fillId="0" borderId="0" xfId="0" applyNumberFormat="1" applyFont="1" applyAlignment="1">
      <alignment horizontal="right" vertical="center"/>
    </xf>
    <xf numFmtId="3" fontId="25" fillId="0" borderId="0" xfId="0" applyNumberFormat="1" applyFont="1" applyAlignment="1">
      <alignment horizontal="right" vertical="center"/>
    </xf>
    <xf numFmtId="3" fontId="25" fillId="0" borderId="0" xfId="0" applyNumberFormat="1" applyFont="1" applyAlignment="1">
      <alignment vertical="center"/>
    </xf>
    <xf numFmtId="168" fontId="41" fillId="3" borderId="0" xfId="2" applyNumberFormat="1" applyFont="1" applyFill="1" applyBorder="1" applyAlignment="1" applyProtection="1">
      <alignment horizontal="right" vertical="center"/>
    </xf>
    <xf numFmtId="170" fontId="39" fillId="0" borderId="0" xfId="0" applyNumberFormat="1" applyFont="1" applyAlignment="1">
      <alignment horizontal="right" vertical="center"/>
    </xf>
    <xf numFmtId="165" fontId="49" fillId="2" borderId="2" xfId="2" applyFont="1" applyFill="1" applyBorder="1" applyAlignment="1">
      <alignment vertical="center"/>
    </xf>
    <xf numFmtId="167" fontId="49" fillId="2" borderId="2" xfId="1" applyNumberFormat="1" applyFont="1" applyFill="1" applyBorder="1" applyAlignment="1">
      <alignment vertical="center"/>
    </xf>
    <xf numFmtId="0" fontId="18" fillId="0" borderId="0" xfId="0" applyFont="1" applyAlignment="1">
      <alignment horizontal="center"/>
    </xf>
    <xf numFmtId="0" fontId="3" fillId="0" borderId="0" xfId="3" applyFont="1" applyBorder="1" applyAlignment="1" applyProtection="1">
      <alignment horizontal="center"/>
    </xf>
    <xf numFmtId="0" fontId="1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right" vertical="center"/>
    </xf>
    <xf numFmtId="14" fontId="24" fillId="0" borderId="0" xfId="0" applyNumberFormat="1" applyFont="1" applyAlignment="1">
      <alignment horizontal="right"/>
    </xf>
    <xf numFmtId="3" fontId="27" fillId="0" borderId="0" xfId="0" applyNumberFormat="1" applyFont="1" applyAlignment="1">
      <alignment horizontal="right"/>
    </xf>
    <xf numFmtId="169" fontId="26" fillId="0" borderId="1" xfId="4" applyNumberFormat="1" applyFont="1" applyBorder="1" applyAlignment="1" applyProtection="1">
      <alignment horizontal="right" vertical="center"/>
    </xf>
    <xf numFmtId="0" fontId="28" fillId="0" borderId="0" xfId="0" applyFont="1" applyAlignment="1">
      <alignment horizontal="right" vertical="center"/>
    </xf>
    <xf numFmtId="0" fontId="30" fillId="0" borderId="0" xfId="0" applyFont="1" applyAlignment="1">
      <alignment horizontal="right"/>
    </xf>
  </cellXfs>
  <cellStyles count="9">
    <cellStyle name="Hipervínculo" xfId="3" builtinId="8"/>
    <cellStyle name="Millares" xfId="1" builtinId="3"/>
    <cellStyle name="Millares_bb-150609" xfId="8" xr:uid="{F86D2DFA-8F74-45F2-A57F-2697EB3B7851}"/>
    <cellStyle name="Millares_bb-310109" xfId="4" xr:uid="{00000000-0005-0000-0000-000006000000}"/>
    <cellStyle name="Normal" xfId="0" builtinId="0"/>
    <cellStyle name="Normal 2" xfId="5" xr:uid="{00000000-0005-0000-0000-000007000000}"/>
    <cellStyle name="Porcentaje" xfId="2" builtinId="5"/>
    <cellStyle name="Porcentaje 2" xfId="6" xr:uid="{00000000-0005-0000-0000-000008000000}"/>
    <cellStyle name="Porcentual_bb-150609" xfId="7" xr:uid="{00000000-0005-0000-0000-000009000000}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168" formatCode="0.00\ %"/>
      <fill>
        <patternFill patternType="solid">
          <fgColor indexed="64"/>
          <bgColor theme="0" tint="-4.9989318521683403E-2"/>
        </patternFill>
      </fill>
      <alignment horizontal="right" vertical="center" textRotation="0" wrapText="0" indent="0" justifyLastLine="0" shrinkToFit="0" readingOrder="0"/>
      <protection locked="1" hidden="0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numFmt numFmtId="168" formatCode="0.00\ %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168" formatCode="0.00\ %"/>
      <alignment horizontal="right" vertical="center" textRotation="0" wrapText="0" indent="0" justifyLastLine="0" shrinkToFit="0" readingOrder="0"/>
      <protection locked="1" hidden="0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onsolas"/>
        <family val="3"/>
        <scheme val="none"/>
      </font>
      <numFmt numFmtId="168" formatCode="0.00\ %"/>
      <alignment horizontal="general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</dxfs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558ED5"/>
      <rgbColor rgb="FF9999FF"/>
      <rgbColor rgb="FF3C3C3C"/>
      <rgbColor rgb="FFFFFFCC"/>
      <rgbColor rgb="FFCCFFFF"/>
      <rgbColor rgb="FF660066"/>
      <rgbColor rgb="FFFF8080"/>
      <rgbColor rgb="FF1F497D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376092"/>
      <rgbColor rgb="FF969696"/>
      <rgbColor rgb="FF254061"/>
      <rgbColor rgb="FF339966"/>
      <rgbColor rgb="FF212121"/>
      <rgbColor rgb="FF262626"/>
      <rgbColor rgb="FF993300"/>
      <rgbColor rgb="FF993366"/>
      <rgbColor rgb="FF333399"/>
      <rgbColor rgb="FF3A3935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76200</xdr:rowOff>
    </xdr:from>
    <xdr:to>
      <xdr:col>6</xdr:col>
      <xdr:colOff>714375</xdr:colOff>
      <xdr:row>18</xdr:row>
      <xdr:rowOff>18000</xdr:rowOff>
    </xdr:to>
    <xdr:sp macro="" textlink="">
      <xdr:nvSpPr>
        <xdr:cNvPr id="3" name="Text 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2750820"/>
          <a:ext cx="5423535" cy="444720"/>
        </a:xfrm>
        <a:prstGeom prst="rect">
          <a:avLst/>
        </a:prstGeom>
        <a:noFill/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Puertos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San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Antonio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Este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Río Negro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y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Terminal de Contenedores del Puerto de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Bahía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Blanca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Buenos Aires - República Argentina</a:t>
          </a:r>
          <a:endParaRPr lang="es-ES" sz="10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54439</xdr:colOff>
      <xdr:row>51</xdr:row>
      <xdr:rowOff>50939</xdr:rowOff>
    </xdr:from>
    <xdr:to>
      <xdr:col>6</xdr:col>
      <xdr:colOff>708649</xdr:colOff>
      <xdr:row>57</xdr:row>
      <xdr:rowOff>76950</xdr:rowOff>
    </xdr:to>
    <xdr:pic>
      <xdr:nvPicPr>
        <xdr:cNvPr id="4" name="Picture 2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4439" y="9056394"/>
          <a:ext cx="5434028" cy="1065101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</xdr:col>
      <xdr:colOff>43815</xdr:colOff>
      <xdr:row>0</xdr:row>
      <xdr:rowOff>40005</xdr:rowOff>
    </xdr:from>
    <xdr:to>
      <xdr:col>5</xdr:col>
      <xdr:colOff>229740</xdr:colOff>
      <xdr:row>9</xdr:row>
      <xdr:rowOff>95048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DA60FD3-8A66-4E5C-B4FE-AECFD22CE8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5915" y="40005"/>
          <a:ext cx="2529075" cy="1601903"/>
        </a:xfrm>
        <a:prstGeom prst="rect">
          <a:avLst/>
        </a:prstGeom>
      </xdr:spPr>
    </xdr:pic>
    <xdr:clientData/>
  </xdr:twoCellAnchor>
  <xdr:twoCellAnchor editAs="oneCell">
    <xdr:from>
      <xdr:col>0</xdr:col>
      <xdr:colOff>38103</xdr:colOff>
      <xdr:row>19</xdr:row>
      <xdr:rowOff>15876</xdr:rowOff>
    </xdr:from>
    <xdr:to>
      <xdr:col>6</xdr:col>
      <xdr:colOff>728664</xdr:colOff>
      <xdr:row>40</xdr:row>
      <xdr:rowOff>123825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9B416D8-260C-23AD-026B-9635EFA16A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3" y="3263901"/>
          <a:ext cx="5262561" cy="35083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11430</xdr:colOff>
      <xdr:row>0</xdr:row>
      <xdr:rowOff>28575</xdr:rowOff>
    </xdr:from>
    <xdr:to>
      <xdr:col>3</xdr:col>
      <xdr:colOff>593563</xdr:colOff>
      <xdr:row>8</xdr:row>
      <xdr:rowOff>20955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889E713-286A-4DDB-B345-31400ACF0D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3855" y="28575"/>
          <a:ext cx="2056603" cy="136779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</xdr:colOff>
      <xdr:row>0</xdr:row>
      <xdr:rowOff>30480</xdr:rowOff>
    </xdr:from>
    <xdr:to>
      <xdr:col>2</xdr:col>
      <xdr:colOff>593563</xdr:colOff>
      <xdr:row>8</xdr:row>
      <xdr:rowOff>38100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931C4D4-5829-4CF6-A2A3-44185574E4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720" y="30480"/>
          <a:ext cx="2106133" cy="137922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26670</xdr:rowOff>
    </xdr:from>
    <xdr:to>
      <xdr:col>2</xdr:col>
      <xdr:colOff>570703</xdr:colOff>
      <xdr:row>8</xdr:row>
      <xdr:rowOff>53340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E68ADF9-91ED-47DC-B94F-70DB004270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8625" y="26670"/>
          <a:ext cx="2085178" cy="139827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24765</xdr:colOff>
      <xdr:row>0</xdr:row>
      <xdr:rowOff>24765</xdr:rowOff>
    </xdr:from>
    <xdr:to>
      <xdr:col>3</xdr:col>
      <xdr:colOff>312811</xdr:colOff>
      <xdr:row>8</xdr:row>
      <xdr:rowOff>59055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32D1427-654F-4FD1-A413-993C4F658B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" y="24765"/>
          <a:ext cx="2102323" cy="13716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30480</xdr:rowOff>
    </xdr:from>
    <xdr:to>
      <xdr:col>3</xdr:col>
      <xdr:colOff>248758</xdr:colOff>
      <xdr:row>8</xdr:row>
      <xdr:rowOff>49530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6F02563-93AC-444D-8F2C-C62BD4A837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30480"/>
          <a:ext cx="2087083" cy="139065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3D40B60-A0A6-485F-B7BD-E967D7EF5D0C}" name="Tabla2" displayName="Tabla2" ref="B13:H58" totalsRowShown="0" headerRowDxfId="23" headerRowBorderDxfId="22">
  <tableColumns count="7">
    <tableColumn id="1" xr3:uid="{52F9EAA9-D427-4254-98EB-8F60205BA182}" name="N°"/>
    <tableColumn id="2" xr3:uid="{2B16029E-2F53-4559-A021-5C9F7D5F9690}" name="BUQUE"/>
    <tableColumn id="3" xr3:uid="{24CE9C64-925A-4D79-AB1A-F134F8407C98}" name="FECHA"/>
    <tableColumn id="4" xr3:uid="{AEED4DB1-F810-4360-BE8D-C0821458FD0A}" name="PALLETS"/>
    <tableColumn id="5" xr3:uid="{69BBFE8C-2968-453E-BE72-E394FC36C69B}" name="BULTOS"/>
    <tableColumn id="6" xr3:uid="{23CA8E36-D8BC-4816-AE36-AA0C1B4A1F39}" name="TONELADAS"/>
    <tableColumn id="7" xr3:uid="{49BED8C3-BD07-4855-BB49-BC7F6842AE19}" name="PUERTO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FFA4386-C538-440D-9B82-40288A8256B0}" name="Tabla3" displayName="Tabla3" ref="B13:F92" totalsRowShown="0" headerRowDxfId="21" headerRowBorderDxfId="20" tableBorderDxfId="19">
  <sortState xmlns:xlrd2="http://schemas.microsoft.com/office/spreadsheetml/2017/richdata2" ref="B14:F92">
    <sortCondition descending="1" ref="E14:E92"/>
  </sortState>
  <tableColumns count="5">
    <tableColumn id="1" xr3:uid="{082DB1A4-704C-4876-A37C-6556C444F4A9}" name="EXPORTADOR"/>
    <tableColumn id="2" xr3:uid="{16EA7C7E-EF6F-434B-B25F-C6D21DCABC33}" name="PALLETS" dataDxfId="18"/>
    <tableColumn id="3" xr3:uid="{630943C9-559D-4C97-8E91-980BAB9C73F9}" name="BULTOS" dataDxfId="17"/>
    <tableColumn id="4" xr3:uid="{1379AAF0-909F-48F7-9752-DB3FFF8C3689}" name="TONELADAS" dataDxfId="16"/>
    <tableColumn id="5" xr3:uid="{84BD5338-5D08-4318-AAEE-C4592CA74C42}" name="% DIST" dataDxfId="15" dataCellStyle="Porcentaje">
      <calculatedColumnFormula>+E14/$E$93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6F12838-ABF6-4784-B001-1E477F409643}" name="Tabla4" displayName="Tabla4" ref="B13:F49" totalsRowShown="0" headerRowDxfId="14" headerRowBorderDxfId="13" tableBorderDxfId="12">
  <sortState xmlns:xlrd2="http://schemas.microsoft.com/office/spreadsheetml/2017/richdata2" ref="B14:F14">
    <sortCondition descending="1" ref="E14"/>
  </sortState>
  <tableColumns count="5">
    <tableColumn id="1" xr3:uid="{43C11541-B6B0-4A7D-A365-516863509174}" name="EXPORTADOR"/>
    <tableColumn id="2" xr3:uid="{1D9B54BE-226A-409A-8310-353F4C2E062F}" name="PALLETS"/>
    <tableColumn id="3" xr3:uid="{CB32D801-AD1D-4D18-9692-0BC937142768}" name="BULTOS"/>
    <tableColumn id="4" xr3:uid="{0364C3CB-E084-44A4-8615-D6AD672D078E}" name="TONELADAS"/>
    <tableColumn id="5" xr3:uid="{035FF9F1-ED30-4C52-8634-5060BFA3BE12}" name="% DIST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F9C8235-747D-4488-88A4-EDC242C57C2A}" name="Tabla5" displayName="Tabla5" ref="B13:I39" totalsRowShown="0" headerRowDxfId="11" headerRowBorderDxfId="10" tableBorderDxfId="9">
  <tableColumns count="8">
    <tableColumn id="1" xr3:uid="{78ABC9FD-BCBF-423D-918B-95C9F72F9BB5}" name="ESPECIE"/>
    <tableColumn id="2" xr3:uid="{3E7B1AEA-7C00-4349-A981-F169A8CA1529}" name="PALL"/>
    <tableColumn id="3" xr3:uid="{7837FA79-9596-47BB-A34B-5AEC29D20F72}" name="BLTS"/>
    <tableColumn id="4" xr3:uid="{2845BB8A-4653-47F7-BB19-AC9CCF5F881A}" name="TONS"/>
    <tableColumn id="5" xr3:uid="{9D38CC73-2172-44BC-9836-BBD9A4D54420}" name="PALLETS"/>
    <tableColumn id="6" xr3:uid="{019A003F-0A1B-4FED-BCE6-10D8B97DE02D}" name="BULTOS"/>
    <tableColumn id="7" xr3:uid="{408386A4-6A33-49D7-AF5D-90EEA8345FF9}" name="TONELADAS"/>
    <tableColumn id="8" xr3:uid="{28F46795-0665-4042-80E1-BBC74CF23D86}" name="% VAR" dataDxfId="8" dataCellStyle="Porcentual_bb-150609">
      <calculatedColumnFormula>(+H14-E14)/E14</calculatedColumnFormula>
    </tableColumn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4F0BF4B-9CAD-4E09-B729-340D71ADD314}" name="Tabla6" displayName="Tabla6" ref="B44:I94" totalsRowShown="0" headerRowDxfId="7" headerRowBorderDxfId="6" tableBorderDxfId="5">
  <tableColumns count="8">
    <tableColumn id="1" xr3:uid="{C6250850-C8F4-414A-BE26-7EFAE62FA4BD}" name="DESTINO"/>
    <tableColumn id="2" xr3:uid="{9C61E1A0-D003-4120-890A-04D7D6F2E306}" name="PALL"/>
    <tableColumn id="3" xr3:uid="{CDF3A599-1711-4BB4-9B92-B88B75FDE733}" name="BLTS"/>
    <tableColumn id="4" xr3:uid="{DBAAB4B6-EE76-42E0-B1CB-8F747194CB53}" name="TONS"/>
    <tableColumn id="5" xr3:uid="{D1E91C6D-A71A-4DB5-9679-2D6DDE364D42}" name="PALLETS"/>
    <tableColumn id="6" xr3:uid="{E2ED31E9-1FFC-4F53-9EEC-1DC86320CDF9}" name="BULTOS"/>
    <tableColumn id="7" xr3:uid="{66E8DBB9-90BB-43A7-B383-ABCD98B9D304}" name="TONELADAS"/>
    <tableColumn id="8" xr3:uid="{39514793-B75A-435A-BF5B-3EFA4DA6F953}" name="% VAR" dataDxfId="4">
      <calculatedColumnFormula>+(Tabla6[[#This Row],[TONELADAS]]-Tabla6[[#This Row],[TONS]])/Tabla6[[#This Row],[TONS]]</calculatedColumnFormula>
    </tableColumn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0E14322-1CB9-4C81-8B1D-79D25DF5674D}" name="Tabla7" displayName="Tabla7" ref="B15:J131" totalsRowShown="0" headerRowDxfId="3" headerRowBorderDxfId="2" tableBorderDxfId="1">
  <tableColumns count="9">
    <tableColumn id="1" xr3:uid="{D21C9238-5AA4-41EE-AA1E-967A80BEBF01}" name="DESTINO"/>
    <tableColumn id="2" xr3:uid="{EE9BF225-11AB-4A24-BE74-DB47FE27EF12}" name="ESPECIE"/>
    <tableColumn id="3" xr3:uid="{7A0ED26B-086D-4DCC-8223-F09D6DD3005B}" name="PALL"/>
    <tableColumn id="4" xr3:uid="{352134B6-D672-4EAF-A213-1C31D2279459}" name="BLTS"/>
    <tableColumn id="5" xr3:uid="{787D2C1E-614F-431B-A482-F893C252AA9C}" name="TONS"/>
    <tableColumn id="6" xr3:uid="{96669435-0962-4C3E-A903-8A6629CC5DE6}" name="PALLETS"/>
    <tableColumn id="7" xr3:uid="{51AD060D-B99D-4AA4-8DDF-40570A515A12}" name="BULTOS"/>
    <tableColumn id="8" xr3:uid="{E507B4DA-1F95-4767-8BC5-EC59E4718689}" name="TONELADAS"/>
    <tableColumn id="9" xr3:uid="{67FE819B-95F4-47CD-BF34-50213156EDD3}" name="% VAR" dataDxfId="0" dataCellStyle="Porcentual_bb-150609">
      <calculatedColumnFormula>(+I16-F16)/F16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254061"/>
  </sheetPr>
  <dimension ref="A11:J48"/>
  <sheetViews>
    <sheetView showGridLines="0" tabSelected="1" zoomScaleNormal="100" zoomScalePageLayoutView="110" workbookViewId="0">
      <selection activeCell="G2" sqref="G2"/>
    </sheetView>
  </sheetViews>
  <sheetFormatPr baseColWidth="10" defaultColWidth="11.42578125" defaultRowHeight="12.75" x14ac:dyDescent="0.2"/>
  <cols>
    <col min="1" max="16384" width="11.42578125" style="1"/>
  </cols>
  <sheetData>
    <row r="11" spans="1:8" ht="23.25" x14ac:dyDescent="0.35">
      <c r="A11" s="84" t="s">
        <v>18</v>
      </c>
      <c r="B11" s="84"/>
      <c r="C11" s="84"/>
      <c r="D11" s="84"/>
      <c r="E11" s="84"/>
      <c r="F11" s="84"/>
      <c r="G11" s="84"/>
      <c r="H11" s="84"/>
    </row>
    <row r="13" spans="1:8" ht="15.75" x14ac:dyDescent="0.25">
      <c r="C13" s="86" t="s">
        <v>244</v>
      </c>
      <c r="D13" s="87"/>
      <c r="E13" s="87"/>
    </row>
    <row r="14" spans="1:8" x14ac:dyDescent="0.2">
      <c r="E14" s="1" t="s">
        <v>0</v>
      </c>
    </row>
    <row r="35" spans="1:10" x14ac:dyDescent="0.2">
      <c r="J35"/>
    </row>
    <row r="43" spans="1:10" ht="15.75" x14ac:dyDescent="0.25">
      <c r="A43" s="88" t="s">
        <v>24</v>
      </c>
      <c r="B43" s="88"/>
      <c r="C43" s="88"/>
      <c r="D43" s="88"/>
      <c r="E43" s="88"/>
      <c r="F43" s="88"/>
      <c r="G43" s="88"/>
    </row>
    <row r="44" spans="1:10" x14ac:dyDescent="0.2">
      <c r="A44" s="85" t="s">
        <v>1</v>
      </c>
      <c r="B44" s="85"/>
      <c r="C44" s="85"/>
      <c r="D44" s="85"/>
      <c r="E44" s="85"/>
      <c r="F44" s="85"/>
      <c r="G44" s="85"/>
    </row>
    <row r="45" spans="1:10" x14ac:dyDescent="0.2">
      <c r="A45" s="85" t="s">
        <v>2</v>
      </c>
      <c r="B45" s="85"/>
      <c r="C45" s="85"/>
      <c r="D45" s="85"/>
      <c r="E45" s="85"/>
      <c r="F45" s="85"/>
      <c r="G45" s="85"/>
    </row>
    <row r="46" spans="1:10" x14ac:dyDescent="0.2">
      <c r="A46" s="85" t="s">
        <v>3</v>
      </c>
      <c r="B46" s="85"/>
      <c r="C46" s="85"/>
      <c r="D46" s="85"/>
      <c r="E46" s="85"/>
      <c r="F46" s="85"/>
      <c r="G46" s="85"/>
    </row>
    <row r="47" spans="1:10" x14ac:dyDescent="0.2">
      <c r="A47" s="85" t="s">
        <v>4</v>
      </c>
      <c r="B47" s="85"/>
      <c r="C47" s="85"/>
      <c r="D47" s="85"/>
      <c r="E47" s="85"/>
      <c r="F47" s="85"/>
      <c r="G47" s="85"/>
    </row>
    <row r="48" spans="1:10" x14ac:dyDescent="0.2">
      <c r="A48" s="85" t="s">
        <v>5</v>
      </c>
      <c r="B48" s="85"/>
      <c r="C48" s="85"/>
      <c r="D48" s="85"/>
      <c r="E48" s="85"/>
      <c r="F48" s="85"/>
      <c r="G48" s="85"/>
    </row>
  </sheetData>
  <mergeCells count="8">
    <mergeCell ref="A11:H11"/>
    <mergeCell ref="A47:G47"/>
    <mergeCell ref="A48:G48"/>
    <mergeCell ref="C13:E13"/>
    <mergeCell ref="A43:G43"/>
    <mergeCell ref="A44:G44"/>
    <mergeCell ref="A45:G45"/>
    <mergeCell ref="A46:G46"/>
  </mergeCells>
  <hyperlinks>
    <hyperlink ref="A44" location="buques!A1" display="Buques" xr:uid="{00000000-0004-0000-0000-000000000000}"/>
    <hyperlink ref="A45" location="exportadores!A1" display="Exportadores" xr:uid="{00000000-0004-0000-0000-000001000000}"/>
    <hyperlink ref="A46" location="'peras y manz'!A1" display="Peras y Manzanas por Exportador" xr:uid="{00000000-0004-0000-0000-000002000000}"/>
    <hyperlink ref="A47" location="'especie y destino'!A1" display="Comparativo 2020 vs 2021 Especies y Destinos" xr:uid="{00000000-0004-0000-0000-000003000000}"/>
    <hyperlink ref="A48" location="'esp x destino'!A1" display="Comparativo 2020 vs 2021 Especies por Destinos" xr:uid="{00000000-0004-0000-0000-000004000000}"/>
    <hyperlink ref="A46:G46" location="'peras &amp; manzanas'!A1" display="Peras y Manzanas por Exportador" xr:uid="{0C35206F-59A4-4BE2-A6FA-393AD8C56C61}"/>
    <hyperlink ref="A47:G47" location="'especies y destinos'!A1" display="Comparativo 2020 vs 2021 Especies y Destinos" xr:uid="{1C9E4404-5B66-4342-A7D2-1CA1A7C4C96B}"/>
    <hyperlink ref="A48:G48" location="'esp x destino'!A1" display="Comparativo 2020 vs 2021 Especies por Destinos" xr:uid="{E16AA277-6A4D-4882-8322-B3CD628FF89B}"/>
  </hyperlinks>
  <pageMargins left="0.7" right="0.7" top="0.75" bottom="0.75" header="0.3" footer="0.3"/>
  <pageSetup paperSize="9" orientation="portrait" horizontalDpi="300" verticalDpi="300" r:id="rId1"/>
  <headerFooter>
    <oddFooter>&amp;C&amp;8Form.1100 - 31/03/08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0:I65"/>
  <sheetViews>
    <sheetView showGridLines="0" topLeftCell="A26" zoomScaleNormal="100" zoomScalePageLayoutView="110" workbookViewId="0">
      <selection activeCell="G59" sqref="G59"/>
    </sheetView>
  </sheetViews>
  <sheetFormatPr baseColWidth="10" defaultColWidth="11.42578125" defaultRowHeight="12.75" x14ac:dyDescent="0.2"/>
  <cols>
    <col min="1" max="1" width="2.85546875" style="1" customWidth="1"/>
    <col min="2" max="2" width="6" style="1" customWidth="1"/>
    <col min="3" max="3" width="21.28515625" style="1" customWidth="1"/>
    <col min="4" max="4" width="11.7109375" style="1" customWidth="1"/>
    <col min="5" max="5" width="11.5703125" style="1" bestFit="1" customWidth="1"/>
    <col min="6" max="6" width="12.7109375" style="1" customWidth="1"/>
    <col min="7" max="7" width="12.140625" style="1" customWidth="1"/>
    <col min="8" max="9" width="11.42578125" style="1"/>
    <col min="10" max="10" width="19.28515625" style="1" customWidth="1"/>
    <col min="11" max="11" width="11.42578125" style="1"/>
    <col min="12" max="12" width="22.140625" style="1" customWidth="1"/>
    <col min="13" max="17" width="11.42578125" style="1"/>
    <col min="18" max="18" width="12.85546875" style="1" customWidth="1"/>
    <col min="19" max="16384" width="11.42578125" style="1"/>
  </cols>
  <sheetData>
    <row r="10" spans="2:8" ht="20.100000000000001" customHeight="1" x14ac:dyDescent="0.2">
      <c r="B10" s="89" t="s">
        <v>25</v>
      </c>
      <c r="C10" s="89"/>
      <c r="D10" s="89"/>
      <c r="E10" s="89"/>
      <c r="F10" s="89"/>
      <c r="G10" s="89"/>
      <c r="H10" s="89"/>
    </row>
    <row r="11" spans="2:8" x14ac:dyDescent="0.2">
      <c r="B11" s="25"/>
      <c r="C11" s="26"/>
      <c r="D11" s="26"/>
      <c r="E11" s="26"/>
      <c r="F11" s="90" t="str">
        <f>+Principal!C13</f>
        <v>datos al 31/08/2025</v>
      </c>
      <c r="G11" s="90"/>
      <c r="H11" s="90"/>
    </row>
    <row r="12" spans="2:8" x14ac:dyDescent="0.2">
      <c r="B12" s="25"/>
      <c r="C12" s="26"/>
      <c r="D12" s="26"/>
      <c r="E12" s="26"/>
      <c r="F12" s="27"/>
      <c r="G12" s="27"/>
      <c r="H12" s="27"/>
    </row>
    <row r="13" spans="2:8" s="30" customFormat="1" ht="16.5" customHeight="1" x14ac:dyDescent="0.2">
      <c r="B13" s="28" t="s">
        <v>6</v>
      </c>
      <c r="C13" s="29" t="s">
        <v>7</v>
      </c>
      <c r="D13" s="28" t="s">
        <v>8</v>
      </c>
      <c r="E13" s="28" t="s">
        <v>9</v>
      </c>
      <c r="F13" s="28" t="s">
        <v>10</v>
      </c>
      <c r="G13" s="28" t="s">
        <v>11</v>
      </c>
      <c r="H13" s="28" t="s">
        <v>12</v>
      </c>
    </row>
    <row r="14" spans="2:8" s="30" customFormat="1" ht="20.100000000000001" customHeight="1" x14ac:dyDescent="0.2">
      <c r="B14" s="78">
        <v>1</v>
      </c>
      <c r="C14" s="79" t="s">
        <v>30</v>
      </c>
      <c r="D14" s="81">
        <v>45662</v>
      </c>
      <c r="E14" s="78">
        <v>1930</v>
      </c>
      <c r="F14" s="78">
        <v>16798</v>
      </c>
      <c r="G14" s="78">
        <v>2517</v>
      </c>
      <c r="H14" s="78" t="s">
        <v>34</v>
      </c>
    </row>
    <row r="15" spans="2:8" s="30" customFormat="1" ht="20.100000000000001" customHeight="1" x14ac:dyDescent="0.2">
      <c r="B15" s="78">
        <v>2</v>
      </c>
      <c r="C15" s="79" t="s">
        <v>31</v>
      </c>
      <c r="D15" s="81">
        <v>45677</v>
      </c>
      <c r="E15" s="78">
        <v>2114</v>
      </c>
      <c r="F15" s="78">
        <v>48770</v>
      </c>
      <c r="G15" s="78">
        <v>2874</v>
      </c>
      <c r="H15" s="78" t="s">
        <v>34</v>
      </c>
    </row>
    <row r="16" spans="2:8" s="30" customFormat="1" ht="20.100000000000001" customHeight="1" x14ac:dyDescent="0.2">
      <c r="B16" s="78">
        <v>3</v>
      </c>
      <c r="C16" s="79" t="s">
        <v>32</v>
      </c>
      <c r="D16" s="81">
        <v>45681</v>
      </c>
      <c r="E16" s="78">
        <v>0</v>
      </c>
      <c r="F16" s="78">
        <v>63</v>
      </c>
      <c r="G16" s="78">
        <v>2835</v>
      </c>
      <c r="H16" s="78" t="s">
        <v>34</v>
      </c>
    </row>
    <row r="17" spans="2:8" s="30" customFormat="1" ht="20.100000000000001" customHeight="1" x14ac:dyDescent="0.2">
      <c r="B17" s="78">
        <v>4</v>
      </c>
      <c r="C17" s="79" t="s">
        <v>33</v>
      </c>
      <c r="D17" s="81">
        <v>45686</v>
      </c>
      <c r="E17" s="78">
        <v>0</v>
      </c>
      <c r="F17" s="78">
        <v>5334</v>
      </c>
      <c r="G17" s="78">
        <v>7999</v>
      </c>
      <c r="H17" s="78" t="s">
        <v>34</v>
      </c>
    </row>
    <row r="18" spans="2:8" s="30" customFormat="1" ht="20.100000000000001" customHeight="1" x14ac:dyDescent="0.2">
      <c r="B18" s="78">
        <v>5</v>
      </c>
      <c r="C18" s="79" t="s">
        <v>38</v>
      </c>
      <c r="D18" s="81">
        <v>45692</v>
      </c>
      <c r="E18" s="78">
        <f>3853+1410</f>
        <v>5263</v>
      </c>
      <c r="F18" s="78">
        <f>242298+1418</f>
        <v>243716</v>
      </c>
      <c r="G18" s="78">
        <f>4409+2278</f>
        <v>6687</v>
      </c>
      <c r="H18" s="78" t="s">
        <v>39</v>
      </c>
    </row>
    <row r="19" spans="2:8" s="30" customFormat="1" ht="20.100000000000001" customHeight="1" x14ac:dyDescent="0.2">
      <c r="B19" s="78">
        <v>6</v>
      </c>
      <c r="C19" s="79" t="s">
        <v>40</v>
      </c>
      <c r="D19" s="81">
        <v>45696</v>
      </c>
      <c r="E19" s="78">
        <v>0</v>
      </c>
      <c r="F19" s="78">
        <v>129</v>
      </c>
      <c r="G19" s="78">
        <v>2020</v>
      </c>
      <c r="H19" s="78" t="s">
        <v>34</v>
      </c>
    </row>
    <row r="20" spans="2:8" s="30" customFormat="1" ht="20.100000000000001" customHeight="1" x14ac:dyDescent="0.2">
      <c r="B20" s="78">
        <v>7</v>
      </c>
      <c r="C20" s="79" t="s">
        <v>41</v>
      </c>
      <c r="D20" s="81">
        <v>45697</v>
      </c>
      <c r="E20" s="78">
        <v>5581</v>
      </c>
      <c r="F20" s="78">
        <v>460939</v>
      </c>
      <c r="G20" s="78">
        <v>6178</v>
      </c>
      <c r="H20" s="78" t="s">
        <v>39</v>
      </c>
    </row>
    <row r="21" spans="2:8" s="30" customFormat="1" ht="20.100000000000001" customHeight="1" x14ac:dyDescent="0.2">
      <c r="B21" s="78">
        <v>8</v>
      </c>
      <c r="C21" s="79" t="s">
        <v>42</v>
      </c>
      <c r="D21" s="81">
        <v>45707</v>
      </c>
      <c r="E21" s="78">
        <v>7184</v>
      </c>
      <c r="F21" s="78">
        <v>584648</v>
      </c>
      <c r="G21" s="78">
        <v>8684</v>
      </c>
      <c r="H21" s="78" t="s">
        <v>39</v>
      </c>
    </row>
    <row r="22" spans="2:8" s="30" customFormat="1" ht="20.100000000000001" customHeight="1" x14ac:dyDescent="0.2">
      <c r="B22" s="78">
        <v>9</v>
      </c>
      <c r="C22" s="79" t="s">
        <v>122</v>
      </c>
      <c r="D22" s="81">
        <v>45718</v>
      </c>
      <c r="E22" s="78">
        <v>5723</v>
      </c>
      <c r="F22" s="78">
        <v>513391</v>
      </c>
      <c r="G22" s="78">
        <v>6155</v>
      </c>
      <c r="H22" s="78" t="s">
        <v>39</v>
      </c>
    </row>
    <row r="23" spans="2:8" s="30" customFormat="1" ht="20.100000000000001" customHeight="1" x14ac:dyDescent="0.2">
      <c r="B23" s="78">
        <v>10</v>
      </c>
      <c r="C23" s="79" t="s">
        <v>123</v>
      </c>
      <c r="D23" s="81">
        <v>45721</v>
      </c>
      <c r="E23" s="78">
        <v>2958</v>
      </c>
      <c r="F23" s="78">
        <v>51810</v>
      </c>
      <c r="G23" s="78">
        <v>3984</v>
      </c>
      <c r="H23" s="78" t="s">
        <v>34</v>
      </c>
    </row>
    <row r="24" spans="2:8" s="30" customFormat="1" ht="20.100000000000001" customHeight="1" x14ac:dyDescent="0.2">
      <c r="B24" s="78">
        <v>11</v>
      </c>
      <c r="C24" s="79" t="s">
        <v>124</v>
      </c>
      <c r="D24" s="81">
        <v>45722</v>
      </c>
      <c r="E24" s="78">
        <v>2164</v>
      </c>
      <c r="F24" s="78">
        <v>75560</v>
      </c>
      <c r="G24" s="78">
        <v>3046</v>
      </c>
      <c r="H24" s="78" t="s">
        <v>34</v>
      </c>
    </row>
    <row r="25" spans="2:8" s="30" customFormat="1" ht="20.100000000000001" customHeight="1" x14ac:dyDescent="0.2">
      <c r="B25" s="78">
        <v>12</v>
      </c>
      <c r="C25" s="79" t="s">
        <v>125</v>
      </c>
      <c r="D25" s="81">
        <v>45722</v>
      </c>
      <c r="E25" s="78">
        <v>7512</v>
      </c>
      <c r="F25" s="78">
        <v>626113</v>
      </c>
      <c r="G25" s="78">
        <v>8972</v>
      </c>
      <c r="H25" s="78" t="s">
        <v>39</v>
      </c>
    </row>
    <row r="26" spans="2:8" s="30" customFormat="1" ht="20.100000000000001" customHeight="1" x14ac:dyDescent="0.2">
      <c r="B26" s="78">
        <v>13</v>
      </c>
      <c r="C26" s="79" t="s">
        <v>126</v>
      </c>
      <c r="D26" s="81">
        <v>45729</v>
      </c>
      <c r="E26" s="78">
        <v>4479</v>
      </c>
      <c r="F26" s="78">
        <v>374589</v>
      </c>
      <c r="G26" s="78">
        <v>5286</v>
      </c>
      <c r="H26" s="78" t="s">
        <v>39</v>
      </c>
    </row>
    <row r="27" spans="2:8" s="30" customFormat="1" ht="20.100000000000001" customHeight="1" x14ac:dyDescent="0.2">
      <c r="B27" s="78">
        <v>14</v>
      </c>
      <c r="C27" s="79" t="s">
        <v>127</v>
      </c>
      <c r="D27" s="81">
        <v>45731</v>
      </c>
      <c r="E27" s="78">
        <v>5447</v>
      </c>
      <c r="F27" s="78">
        <v>460784</v>
      </c>
      <c r="G27" s="78">
        <v>5861</v>
      </c>
      <c r="H27" s="78" t="s">
        <v>39</v>
      </c>
    </row>
    <row r="28" spans="2:8" s="30" customFormat="1" ht="20.100000000000001" customHeight="1" x14ac:dyDescent="0.2">
      <c r="B28" s="78">
        <v>15</v>
      </c>
      <c r="C28" s="79" t="s">
        <v>128</v>
      </c>
      <c r="D28" s="81">
        <v>45738</v>
      </c>
      <c r="E28" s="78">
        <v>5566</v>
      </c>
      <c r="F28" s="78">
        <v>430512</v>
      </c>
      <c r="G28" s="78">
        <v>6556</v>
      </c>
      <c r="H28" s="78" t="s">
        <v>39</v>
      </c>
    </row>
    <row r="29" spans="2:8" s="30" customFormat="1" ht="20.100000000000001" customHeight="1" x14ac:dyDescent="0.2">
      <c r="B29" s="78">
        <v>16</v>
      </c>
      <c r="C29" s="79" t="s">
        <v>129</v>
      </c>
      <c r="D29" s="81">
        <v>45743</v>
      </c>
      <c r="E29" s="78">
        <v>1160</v>
      </c>
      <c r="F29" s="78">
        <v>36324</v>
      </c>
      <c r="G29" s="78">
        <v>1611</v>
      </c>
      <c r="H29" s="78" t="s">
        <v>34</v>
      </c>
    </row>
    <row r="30" spans="2:8" s="30" customFormat="1" ht="20.100000000000001" customHeight="1" x14ac:dyDescent="0.2">
      <c r="B30" s="78">
        <v>17</v>
      </c>
      <c r="C30" s="79" t="s">
        <v>130</v>
      </c>
      <c r="D30" s="81">
        <v>45744</v>
      </c>
      <c r="E30" s="78">
        <v>5277</v>
      </c>
      <c r="F30" s="78">
        <v>456469</v>
      </c>
      <c r="G30" s="78">
        <v>5622</v>
      </c>
      <c r="H30" s="78" t="s">
        <v>39</v>
      </c>
    </row>
    <row r="31" spans="2:8" s="30" customFormat="1" ht="20.100000000000001" customHeight="1" x14ac:dyDescent="0.2">
      <c r="B31" s="78">
        <v>18</v>
      </c>
      <c r="C31" s="79" t="s">
        <v>180</v>
      </c>
      <c r="D31" s="81">
        <v>45752</v>
      </c>
      <c r="E31" s="78">
        <v>4936</v>
      </c>
      <c r="F31" s="78">
        <v>395229</v>
      </c>
      <c r="G31" s="78">
        <v>5869</v>
      </c>
      <c r="H31" s="78" t="s">
        <v>39</v>
      </c>
    </row>
    <row r="32" spans="2:8" s="30" customFormat="1" ht="20.100000000000001" customHeight="1" x14ac:dyDescent="0.2">
      <c r="B32" s="78">
        <v>19</v>
      </c>
      <c r="C32" s="79" t="s">
        <v>181</v>
      </c>
      <c r="D32" s="81">
        <v>45761</v>
      </c>
      <c r="E32" s="78">
        <v>4725</v>
      </c>
      <c r="F32" s="78">
        <v>381683</v>
      </c>
      <c r="G32" s="78">
        <v>5020</v>
      </c>
      <c r="H32" s="78" t="s">
        <v>39</v>
      </c>
    </row>
    <row r="33" spans="2:8" s="30" customFormat="1" ht="20.100000000000001" customHeight="1" x14ac:dyDescent="0.2">
      <c r="B33" s="78">
        <v>20</v>
      </c>
      <c r="C33" s="79" t="s">
        <v>182</v>
      </c>
      <c r="D33" s="81">
        <v>45766</v>
      </c>
      <c r="E33" s="78">
        <v>5873</v>
      </c>
      <c r="F33" s="78">
        <v>425528</v>
      </c>
      <c r="G33" s="78">
        <v>6715</v>
      </c>
      <c r="H33" s="78" t="s">
        <v>39</v>
      </c>
    </row>
    <row r="34" spans="2:8" s="30" customFormat="1" ht="20.100000000000001" customHeight="1" x14ac:dyDescent="0.2">
      <c r="B34" s="78">
        <v>21</v>
      </c>
      <c r="C34" s="79" t="s">
        <v>184</v>
      </c>
      <c r="D34" s="81">
        <v>45766</v>
      </c>
      <c r="E34" s="78">
        <v>805</v>
      </c>
      <c r="F34" s="78">
        <v>13549</v>
      </c>
      <c r="G34" s="78">
        <v>1052</v>
      </c>
      <c r="H34" s="78" t="s">
        <v>34</v>
      </c>
    </row>
    <row r="35" spans="2:8" s="30" customFormat="1" ht="20.100000000000001" customHeight="1" x14ac:dyDescent="0.2">
      <c r="B35" s="78">
        <v>22</v>
      </c>
      <c r="C35" s="79" t="s">
        <v>183</v>
      </c>
      <c r="D35" s="81">
        <v>45777</v>
      </c>
      <c r="E35" s="78">
        <v>6350</v>
      </c>
      <c r="F35" s="78">
        <v>507057</v>
      </c>
      <c r="G35" s="78">
        <v>6730</v>
      </c>
      <c r="H35" s="78" t="s">
        <v>39</v>
      </c>
    </row>
    <row r="36" spans="2:8" s="30" customFormat="1" ht="20.100000000000001" customHeight="1" x14ac:dyDescent="0.2">
      <c r="B36" s="78">
        <v>23</v>
      </c>
      <c r="C36" s="79" t="s">
        <v>195</v>
      </c>
      <c r="D36" s="81">
        <v>45781</v>
      </c>
      <c r="E36" s="78">
        <v>5706</v>
      </c>
      <c r="F36" s="78">
        <v>414092</v>
      </c>
      <c r="G36" s="78">
        <v>6658</v>
      </c>
      <c r="H36" s="78" t="s">
        <v>39</v>
      </c>
    </row>
    <row r="37" spans="2:8" s="30" customFormat="1" ht="20.100000000000001" customHeight="1" x14ac:dyDescent="0.2">
      <c r="B37" s="78">
        <v>24</v>
      </c>
      <c r="C37" s="79" t="s">
        <v>196</v>
      </c>
      <c r="D37" s="81">
        <v>45781</v>
      </c>
      <c r="E37" s="78">
        <v>932</v>
      </c>
      <c r="F37" s="78">
        <v>38562</v>
      </c>
      <c r="G37" s="78">
        <v>1550</v>
      </c>
      <c r="H37" s="78" t="s">
        <v>34</v>
      </c>
    </row>
    <row r="38" spans="2:8" s="30" customFormat="1" ht="20.100000000000001" customHeight="1" x14ac:dyDescent="0.2">
      <c r="B38" s="78">
        <v>25</v>
      </c>
      <c r="C38" s="79" t="s">
        <v>197</v>
      </c>
      <c r="D38" s="81">
        <v>45785</v>
      </c>
      <c r="E38" s="78">
        <v>90</v>
      </c>
      <c r="F38" s="78">
        <v>90</v>
      </c>
      <c r="G38" s="78">
        <v>188</v>
      </c>
      <c r="H38" s="78" t="s">
        <v>34</v>
      </c>
    </row>
    <row r="39" spans="2:8" s="30" customFormat="1" ht="20.100000000000001" customHeight="1" x14ac:dyDescent="0.2">
      <c r="B39" s="78">
        <v>26</v>
      </c>
      <c r="C39" s="79" t="s">
        <v>198</v>
      </c>
      <c r="D39" s="81">
        <v>45792</v>
      </c>
      <c r="E39" s="78">
        <v>5474</v>
      </c>
      <c r="F39" s="78">
        <v>465270</v>
      </c>
      <c r="G39" s="78">
        <v>5834</v>
      </c>
      <c r="H39" s="78" t="s">
        <v>39</v>
      </c>
    </row>
    <row r="40" spans="2:8" s="30" customFormat="1" ht="20.100000000000001" customHeight="1" x14ac:dyDescent="0.2">
      <c r="B40" s="78">
        <v>27</v>
      </c>
      <c r="C40" s="79" t="s">
        <v>199</v>
      </c>
      <c r="D40" s="81">
        <v>45795</v>
      </c>
      <c r="E40" s="78">
        <v>3094</v>
      </c>
      <c r="F40" s="78">
        <v>220818</v>
      </c>
      <c r="G40" s="78">
        <v>3474</v>
      </c>
      <c r="H40" s="78" t="s">
        <v>39</v>
      </c>
    </row>
    <row r="41" spans="2:8" s="30" customFormat="1" ht="20.100000000000001" customHeight="1" x14ac:dyDescent="0.2">
      <c r="B41" s="78">
        <v>28</v>
      </c>
      <c r="C41" s="79" t="s">
        <v>200</v>
      </c>
      <c r="D41" s="81">
        <v>45797</v>
      </c>
      <c r="E41" s="78">
        <v>1833</v>
      </c>
      <c r="F41" s="78">
        <v>61998</v>
      </c>
      <c r="G41" s="78">
        <v>2802</v>
      </c>
      <c r="H41" s="78" t="s">
        <v>34</v>
      </c>
    </row>
    <row r="42" spans="2:8" s="30" customFormat="1" ht="20.100000000000001" customHeight="1" x14ac:dyDescent="0.2">
      <c r="B42" s="78">
        <v>29</v>
      </c>
      <c r="C42" s="79" t="s">
        <v>201</v>
      </c>
      <c r="D42" s="81">
        <v>45808</v>
      </c>
      <c r="E42" s="78">
        <v>5659</v>
      </c>
      <c r="F42" s="78">
        <v>456552</v>
      </c>
      <c r="G42" s="78">
        <v>6052</v>
      </c>
      <c r="H42" s="78" t="s">
        <v>39</v>
      </c>
    </row>
    <row r="43" spans="2:8" s="30" customFormat="1" ht="20.100000000000001" customHeight="1" x14ac:dyDescent="0.2">
      <c r="B43" s="78">
        <v>30</v>
      </c>
      <c r="C43" s="79" t="s">
        <v>221</v>
      </c>
      <c r="D43" s="81">
        <v>45814</v>
      </c>
      <c r="E43" s="78">
        <v>1906</v>
      </c>
      <c r="F43" s="78">
        <v>53460</v>
      </c>
      <c r="G43" s="78">
        <v>2844</v>
      </c>
      <c r="H43" s="78" t="s">
        <v>34</v>
      </c>
    </row>
    <row r="44" spans="2:8" s="30" customFormat="1" ht="20.100000000000001" customHeight="1" x14ac:dyDescent="0.2">
      <c r="B44" s="78">
        <v>31</v>
      </c>
      <c r="C44" s="79" t="s">
        <v>222</v>
      </c>
      <c r="D44" s="81">
        <v>45822</v>
      </c>
      <c r="E44" s="78">
        <v>5669</v>
      </c>
      <c r="F44" s="78">
        <v>426389</v>
      </c>
      <c r="G44" s="78">
        <v>6025</v>
      </c>
      <c r="H44" s="78" t="s">
        <v>39</v>
      </c>
    </row>
    <row r="45" spans="2:8" s="30" customFormat="1" ht="20.100000000000001" customHeight="1" x14ac:dyDescent="0.2">
      <c r="B45" s="78">
        <v>32</v>
      </c>
      <c r="C45" s="79" t="s">
        <v>223</v>
      </c>
      <c r="D45" s="81">
        <v>45836</v>
      </c>
      <c r="E45" s="78">
        <v>1655</v>
      </c>
      <c r="F45" s="78">
        <v>77186</v>
      </c>
      <c r="G45" s="78">
        <v>3179</v>
      </c>
      <c r="H45" s="78" t="s">
        <v>34</v>
      </c>
    </row>
    <row r="46" spans="2:8" s="30" customFormat="1" ht="20.100000000000001" customHeight="1" x14ac:dyDescent="0.2">
      <c r="B46" s="78">
        <v>33</v>
      </c>
      <c r="C46" s="79" t="s">
        <v>224</v>
      </c>
      <c r="D46" s="81">
        <v>45836</v>
      </c>
      <c r="E46" s="78">
        <v>3116</v>
      </c>
      <c r="F46" s="78">
        <v>227613</v>
      </c>
      <c r="G46" s="78">
        <v>3298</v>
      </c>
      <c r="H46" s="78" t="s">
        <v>39</v>
      </c>
    </row>
    <row r="47" spans="2:8" s="30" customFormat="1" ht="20.100000000000001" customHeight="1" x14ac:dyDescent="0.2">
      <c r="B47" s="78">
        <v>34</v>
      </c>
      <c r="C47" s="79" t="s">
        <v>235</v>
      </c>
      <c r="D47" s="81">
        <v>45849</v>
      </c>
      <c r="E47" s="78">
        <v>2160</v>
      </c>
      <c r="F47" s="78">
        <v>70478</v>
      </c>
      <c r="G47" s="78">
        <v>3414</v>
      </c>
      <c r="H47" s="78" t="s">
        <v>34</v>
      </c>
    </row>
    <row r="48" spans="2:8" s="30" customFormat="1" ht="20.100000000000001" customHeight="1" x14ac:dyDescent="0.2">
      <c r="B48" s="78">
        <v>35</v>
      </c>
      <c r="C48" s="79" t="s">
        <v>236</v>
      </c>
      <c r="D48" s="81">
        <v>45856</v>
      </c>
      <c r="E48" s="78">
        <v>2564</v>
      </c>
      <c r="F48" s="78">
        <v>136376</v>
      </c>
      <c r="G48" s="78">
        <v>3782</v>
      </c>
      <c r="H48" s="78" t="s">
        <v>34</v>
      </c>
    </row>
    <row r="49" spans="2:9" s="30" customFormat="1" ht="20.100000000000001" customHeight="1" x14ac:dyDescent="0.2">
      <c r="B49" s="78">
        <v>36</v>
      </c>
      <c r="C49" s="79" t="s">
        <v>237</v>
      </c>
      <c r="D49" s="81">
        <v>45862</v>
      </c>
      <c r="E49" s="78">
        <v>1584</v>
      </c>
      <c r="F49" s="78">
        <v>60629</v>
      </c>
      <c r="G49" s="78">
        <v>2489</v>
      </c>
      <c r="H49" s="78" t="s">
        <v>34</v>
      </c>
    </row>
    <row r="50" spans="2:9" s="30" customFormat="1" ht="20.100000000000001" customHeight="1" x14ac:dyDescent="0.2">
      <c r="B50" s="78">
        <v>37</v>
      </c>
      <c r="C50" s="79" t="s">
        <v>238</v>
      </c>
      <c r="D50" s="81">
        <v>45868</v>
      </c>
      <c r="E50" s="78">
        <v>470</v>
      </c>
      <c r="F50" s="78">
        <v>16400</v>
      </c>
      <c r="G50" s="78">
        <v>661</v>
      </c>
      <c r="H50" s="78" t="s">
        <v>34</v>
      </c>
    </row>
    <row r="51" spans="2:9" s="30" customFormat="1" ht="20.100000000000001" customHeight="1" x14ac:dyDescent="0.2">
      <c r="B51" s="78">
        <v>38</v>
      </c>
      <c r="C51" s="79" t="s">
        <v>245</v>
      </c>
      <c r="D51" s="81">
        <v>45875</v>
      </c>
      <c r="E51" s="78">
        <v>1596</v>
      </c>
      <c r="F51" s="78">
        <v>35580</v>
      </c>
      <c r="G51" s="78">
        <v>2167</v>
      </c>
      <c r="H51" s="78" t="s">
        <v>34</v>
      </c>
    </row>
    <row r="52" spans="2:9" s="30" customFormat="1" ht="20.100000000000001" customHeight="1" x14ac:dyDescent="0.2">
      <c r="B52" s="78">
        <v>39</v>
      </c>
      <c r="C52" s="79" t="s">
        <v>246</v>
      </c>
      <c r="D52" s="81">
        <v>45877</v>
      </c>
      <c r="E52" s="78">
        <v>1280</v>
      </c>
      <c r="F52" s="78">
        <v>67769</v>
      </c>
      <c r="G52" s="78">
        <v>2135</v>
      </c>
      <c r="H52" s="78" t="s">
        <v>34</v>
      </c>
    </row>
    <row r="53" spans="2:9" s="30" customFormat="1" ht="20.100000000000001" customHeight="1" x14ac:dyDescent="0.2">
      <c r="B53" s="78">
        <v>40</v>
      </c>
      <c r="C53" s="79" t="s">
        <v>247</v>
      </c>
      <c r="D53" s="81">
        <v>45878</v>
      </c>
      <c r="E53" s="78">
        <v>0</v>
      </c>
      <c r="F53" s="78">
        <v>3</v>
      </c>
      <c r="G53" s="78">
        <v>39</v>
      </c>
      <c r="H53" s="78" t="s">
        <v>34</v>
      </c>
    </row>
    <row r="54" spans="2:9" s="30" customFormat="1" ht="20.100000000000001" customHeight="1" x14ac:dyDescent="0.2">
      <c r="B54" s="78">
        <v>41</v>
      </c>
      <c r="C54" s="79" t="s">
        <v>248</v>
      </c>
      <c r="D54" s="81">
        <v>45882</v>
      </c>
      <c r="E54" s="78">
        <v>1936</v>
      </c>
      <c r="F54" s="78">
        <v>52936</v>
      </c>
      <c r="G54" s="78">
        <v>2685</v>
      </c>
      <c r="H54" s="78" t="s">
        <v>34</v>
      </c>
    </row>
    <row r="55" spans="2:9" s="30" customFormat="1" ht="20.100000000000001" customHeight="1" x14ac:dyDescent="0.2">
      <c r="B55" s="78">
        <v>42</v>
      </c>
      <c r="C55" s="79" t="s">
        <v>249</v>
      </c>
      <c r="D55" s="81">
        <v>45888</v>
      </c>
      <c r="E55" s="78">
        <v>838</v>
      </c>
      <c r="F55" s="78">
        <v>45082</v>
      </c>
      <c r="G55" s="78">
        <v>1223</v>
      </c>
      <c r="H55" s="78" t="s">
        <v>34</v>
      </c>
    </row>
    <row r="56" spans="2:9" s="30" customFormat="1" ht="20.100000000000001" customHeight="1" x14ac:dyDescent="0.2">
      <c r="B56" s="78">
        <v>43</v>
      </c>
      <c r="C56" s="79" t="s">
        <v>250</v>
      </c>
      <c r="D56" s="81">
        <v>45891</v>
      </c>
      <c r="E56" s="78">
        <v>1086</v>
      </c>
      <c r="F56" s="78">
        <v>15506</v>
      </c>
      <c r="G56" s="78">
        <v>1461</v>
      </c>
      <c r="H56" s="78" t="s">
        <v>34</v>
      </c>
    </row>
    <row r="57" spans="2:9" s="30" customFormat="1" ht="20.100000000000001" customHeight="1" x14ac:dyDescent="0.2">
      <c r="B57" s="78">
        <v>44</v>
      </c>
      <c r="C57" s="79" t="s">
        <v>251</v>
      </c>
      <c r="D57" s="81">
        <v>45894</v>
      </c>
      <c r="E57" s="78">
        <v>0</v>
      </c>
      <c r="F57" s="78">
        <v>4</v>
      </c>
      <c r="G57" s="78">
        <v>158.5</v>
      </c>
      <c r="H57" s="78" t="s">
        <v>34</v>
      </c>
    </row>
    <row r="58" spans="2:9" ht="20.100000000000001" customHeight="1" x14ac:dyDescent="0.2">
      <c r="B58" s="23"/>
      <c r="C58" s="23"/>
      <c r="D58" s="37" t="s">
        <v>19</v>
      </c>
      <c r="E58" s="36">
        <f>SUBTOTAL(109,E14:E57)</f>
        <v>133695</v>
      </c>
      <c r="F58" s="36">
        <f>SUBTOTAL(109,F14:F57)</f>
        <v>9051788</v>
      </c>
      <c r="G58" s="36">
        <f>SUBTOTAL(109,G14:G57)</f>
        <v>174391.5</v>
      </c>
      <c r="H58" s="37"/>
    </row>
    <row r="60" spans="2:9" x14ac:dyDescent="0.2">
      <c r="E60" s="5"/>
      <c r="F60" s="5"/>
      <c r="G60" s="5"/>
    </row>
    <row r="61" spans="2:9" x14ac:dyDescent="0.2">
      <c r="E61" s="5"/>
      <c r="F61" s="5"/>
      <c r="G61" s="5"/>
    </row>
    <row r="62" spans="2:9" x14ac:dyDescent="0.2">
      <c r="F62" s="5"/>
    </row>
    <row r="63" spans="2:9" x14ac:dyDescent="0.2">
      <c r="I63" s="6"/>
    </row>
    <row r="65" spans="7:8" x14ac:dyDescent="0.2">
      <c r="G65" s="6"/>
      <c r="H65" s="6"/>
    </row>
  </sheetData>
  <mergeCells count="2">
    <mergeCell ref="B10:H10"/>
    <mergeCell ref="F11:H11"/>
  </mergeCells>
  <phoneticPr fontId="17" type="noConversion"/>
  <pageMargins left="0.7" right="0.7" top="0.75" bottom="0.75" header="0.3" footer="0.3"/>
  <pageSetup paperSize="9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</sheetPr>
  <dimension ref="B10:Q93"/>
  <sheetViews>
    <sheetView showGridLines="0" zoomScaleNormal="100" zoomScalePageLayoutView="110" workbookViewId="0">
      <selection activeCell="G12" sqref="G12"/>
    </sheetView>
  </sheetViews>
  <sheetFormatPr baseColWidth="10" defaultColWidth="11.42578125" defaultRowHeight="12.75" x14ac:dyDescent="0.2"/>
  <cols>
    <col min="1" max="1" width="4.7109375" style="1" customWidth="1"/>
    <col min="2" max="2" width="22.28515625" style="1" customWidth="1"/>
    <col min="3" max="3" width="11.42578125" style="1"/>
    <col min="4" max="4" width="12.7109375" style="1" customWidth="1"/>
    <col min="5" max="5" width="12.140625" style="1" customWidth="1"/>
    <col min="6" max="18" width="11.42578125" style="1"/>
    <col min="19" max="19" width="12.85546875" style="1" customWidth="1"/>
    <col min="20" max="16384" width="11.42578125" style="1"/>
  </cols>
  <sheetData>
    <row r="10" spans="2:17" ht="20.100000000000001" customHeight="1" x14ac:dyDescent="0.2">
      <c r="B10" s="89" t="s">
        <v>26</v>
      </c>
      <c r="C10" s="89"/>
      <c r="D10" s="89"/>
      <c r="E10" s="89"/>
      <c r="F10" s="89"/>
      <c r="G10" s="32"/>
      <c r="H10" s="32"/>
    </row>
    <row r="11" spans="2:17" x14ac:dyDescent="0.2">
      <c r="B11" s="2"/>
      <c r="C11" s="2"/>
      <c r="D11" s="91" t="str">
        <f>Principal!C13</f>
        <v>datos al 31/08/2025</v>
      </c>
      <c r="E11" s="91"/>
      <c r="F11" s="91"/>
    </row>
    <row r="12" spans="2:17" x14ac:dyDescent="0.2">
      <c r="B12" s="2"/>
      <c r="C12" s="2"/>
      <c r="D12" s="31"/>
      <c r="E12" s="31"/>
      <c r="F12" s="31"/>
    </row>
    <row r="13" spans="2:17" s="24" customFormat="1" ht="20.100000000000001" customHeight="1" x14ac:dyDescent="0.2">
      <c r="B13" s="29" t="s">
        <v>13</v>
      </c>
      <c r="C13" s="28" t="s">
        <v>9</v>
      </c>
      <c r="D13" s="28" t="s">
        <v>10</v>
      </c>
      <c r="E13" s="28" t="s">
        <v>11</v>
      </c>
      <c r="F13" s="28" t="s">
        <v>14</v>
      </c>
      <c r="I13" s="33"/>
      <c r="J13" s="34"/>
      <c r="K13" s="34"/>
      <c r="L13" s="34"/>
      <c r="N13" s="33"/>
      <c r="O13" s="34"/>
      <c r="P13" s="34"/>
      <c r="Q13" s="34"/>
    </row>
    <row r="14" spans="2:17" s="24" customFormat="1" ht="20.100000000000001" customHeight="1" x14ac:dyDescent="0.2">
      <c r="B14" s="59" t="s">
        <v>35</v>
      </c>
      <c r="C14" s="60">
        <v>18592</v>
      </c>
      <c r="D14" s="60">
        <v>84940</v>
      </c>
      <c r="E14" s="60">
        <v>23881</v>
      </c>
      <c r="F14" s="61">
        <f>+E14/$E$93</f>
        <v>0.14801385867375716</v>
      </c>
      <c r="I14" s="33"/>
      <c r="J14" s="34"/>
      <c r="K14" s="34"/>
      <c r="L14" s="34"/>
      <c r="N14" s="33"/>
      <c r="O14" s="34"/>
      <c r="P14" s="34"/>
      <c r="Q14" s="34"/>
    </row>
    <row r="15" spans="2:17" s="24" customFormat="1" ht="20.100000000000001" customHeight="1" x14ac:dyDescent="0.2">
      <c r="B15" s="59" t="s">
        <v>36</v>
      </c>
      <c r="C15" s="60">
        <v>12299</v>
      </c>
      <c r="D15" s="60">
        <v>720948</v>
      </c>
      <c r="E15" s="60">
        <v>18442</v>
      </c>
      <c r="F15" s="61">
        <f>+E15/$E$93</f>
        <v>0.11430306861778942</v>
      </c>
      <c r="I15" s="33"/>
      <c r="J15" s="34"/>
      <c r="K15" s="34"/>
      <c r="L15" s="34"/>
      <c r="N15" s="33"/>
      <c r="O15" s="34"/>
      <c r="P15" s="34"/>
      <c r="Q15" s="34"/>
    </row>
    <row r="16" spans="2:17" s="24" customFormat="1" ht="20.100000000000001" customHeight="1" x14ac:dyDescent="0.2">
      <c r="B16" s="59" t="s">
        <v>44</v>
      </c>
      <c r="C16" s="60">
        <v>15260</v>
      </c>
      <c r="D16" s="60">
        <v>1239704</v>
      </c>
      <c r="E16" s="60">
        <v>15518</v>
      </c>
      <c r="F16" s="61">
        <f>+E16/$E$93</f>
        <v>9.6180187550745921E-2</v>
      </c>
      <c r="I16" s="33"/>
      <c r="J16" s="34"/>
      <c r="K16" s="34"/>
      <c r="L16" s="34"/>
      <c r="N16" s="33"/>
      <c r="O16" s="34"/>
      <c r="P16" s="34"/>
      <c r="Q16" s="34"/>
    </row>
    <row r="17" spans="2:17" s="24" customFormat="1" ht="20.100000000000001" customHeight="1" x14ac:dyDescent="0.2">
      <c r="B17" s="59" t="s">
        <v>43</v>
      </c>
      <c r="C17" s="60">
        <v>11677</v>
      </c>
      <c r="D17" s="60">
        <v>908344</v>
      </c>
      <c r="E17" s="60">
        <v>13326</v>
      </c>
      <c r="F17" s="61">
        <f>+E17/$E$93</f>
        <v>8.2594224726204424E-2</v>
      </c>
      <c r="I17" s="33"/>
      <c r="J17" s="34"/>
      <c r="K17" s="34"/>
      <c r="L17" s="34"/>
      <c r="N17" s="33"/>
      <c r="O17" s="34"/>
      <c r="P17" s="34"/>
      <c r="Q17" s="34"/>
    </row>
    <row r="18" spans="2:17" s="24" customFormat="1" ht="20.100000000000001" customHeight="1" x14ac:dyDescent="0.2">
      <c r="B18" s="59" t="s">
        <v>45</v>
      </c>
      <c r="C18" s="60">
        <v>12100</v>
      </c>
      <c r="D18" s="60">
        <v>949124</v>
      </c>
      <c r="E18" s="60">
        <v>13149</v>
      </c>
      <c r="F18" s="61">
        <f>+E18/$E$93</f>
        <v>8.1497183020025663E-2</v>
      </c>
      <c r="I18" s="33"/>
      <c r="J18" s="34"/>
      <c r="K18" s="34"/>
      <c r="L18" s="34"/>
      <c r="N18" s="33"/>
      <c r="O18" s="34"/>
      <c r="P18" s="34"/>
      <c r="Q18" s="34"/>
    </row>
    <row r="19" spans="2:17" s="24" customFormat="1" ht="20.100000000000001" customHeight="1" x14ac:dyDescent="0.2">
      <c r="B19" s="59" t="s">
        <v>47</v>
      </c>
      <c r="C19" s="60">
        <v>7160</v>
      </c>
      <c r="D19" s="60">
        <v>524871</v>
      </c>
      <c r="E19" s="60">
        <v>8445</v>
      </c>
      <c r="F19" s="61">
        <f>+E19/$E$93</f>
        <v>5.2341905133783305E-2</v>
      </c>
      <c r="I19" s="33"/>
      <c r="J19" s="34"/>
      <c r="K19" s="34"/>
      <c r="L19" s="34"/>
      <c r="N19" s="33"/>
      <c r="O19" s="34"/>
      <c r="P19" s="34"/>
      <c r="Q19" s="34"/>
    </row>
    <row r="20" spans="2:17" s="24" customFormat="1" ht="20.100000000000001" customHeight="1" x14ac:dyDescent="0.2">
      <c r="B20" s="59" t="s">
        <v>49</v>
      </c>
      <c r="C20" s="60">
        <v>7565</v>
      </c>
      <c r="D20" s="60">
        <v>549324</v>
      </c>
      <c r="E20" s="60">
        <v>8394</v>
      </c>
      <c r="F20" s="61">
        <f>+E20/$E$93</f>
        <v>5.2025808370986033E-2</v>
      </c>
      <c r="I20" s="33"/>
      <c r="J20" s="34"/>
      <c r="K20" s="34"/>
      <c r="L20" s="34"/>
      <c r="N20" s="33"/>
      <c r="O20" s="34"/>
      <c r="P20" s="34"/>
      <c r="Q20" s="34"/>
    </row>
    <row r="21" spans="2:17" s="24" customFormat="1" ht="20.100000000000001" customHeight="1" x14ac:dyDescent="0.2">
      <c r="B21" s="59" t="s">
        <v>46</v>
      </c>
      <c r="C21" s="60">
        <v>5709</v>
      </c>
      <c r="D21" s="60">
        <v>466813</v>
      </c>
      <c r="E21" s="60">
        <v>6749</v>
      </c>
      <c r="F21" s="61">
        <f>+E21/$E$93</f>
        <v>4.1830138276838784E-2</v>
      </c>
      <c r="I21" s="33"/>
      <c r="J21" s="34"/>
      <c r="K21" s="34"/>
      <c r="L21" s="34"/>
      <c r="N21" s="33"/>
      <c r="O21" s="34"/>
      <c r="P21" s="34"/>
      <c r="Q21" s="34"/>
    </row>
    <row r="22" spans="2:17" s="24" customFormat="1" ht="20.100000000000001" customHeight="1" x14ac:dyDescent="0.2">
      <c r="B22" s="59" t="s">
        <v>50</v>
      </c>
      <c r="C22" s="60">
        <v>6029</v>
      </c>
      <c r="D22" s="60">
        <v>538544</v>
      </c>
      <c r="E22" s="60">
        <v>6687</v>
      </c>
      <c r="F22" s="61">
        <f>+E22/$E$93</f>
        <v>4.1445863780889158E-2</v>
      </c>
      <c r="I22" s="33"/>
      <c r="J22" s="34"/>
      <c r="K22" s="34"/>
      <c r="L22" s="34"/>
      <c r="N22" s="33"/>
      <c r="O22" s="34"/>
      <c r="P22" s="34"/>
      <c r="Q22" s="34"/>
    </row>
    <row r="23" spans="2:17" s="24" customFormat="1" ht="20.100000000000001" customHeight="1" x14ac:dyDescent="0.2">
      <c r="B23" s="59" t="s">
        <v>51</v>
      </c>
      <c r="C23" s="60">
        <v>5994</v>
      </c>
      <c r="D23" s="60">
        <v>516477</v>
      </c>
      <c r="E23" s="60">
        <v>6450</v>
      </c>
      <c r="F23" s="61">
        <f>+E23/$E$93</f>
        <v>3.9976943530243024E-2</v>
      </c>
      <c r="I23" s="33"/>
      <c r="J23" s="34"/>
      <c r="K23" s="34"/>
      <c r="L23" s="34"/>
      <c r="N23" s="33"/>
      <c r="O23" s="34"/>
      <c r="P23" s="34"/>
      <c r="Q23" s="34"/>
    </row>
    <row r="24" spans="2:17" s="24" customFormat="1" ht="20.100000000000001" customHeight="1" x14ac:dyDescent="0.2">
      <c r="B24" s="59" t="s">
        <v>53</v>
      </c>
      <c r="C24" s="60">
        <v>3740</v>
      </c>
      <c r="D24" s="60">
        <v>255080</v>
      </c>
      <c r="E24" s="60">
        <v>4547</v>
      </c>
      <c r="F24" s="61">
        <f>+E24/$E$93</f>
        <v>2.8182195694886052E-2</v>
      </c>
      <c r="I24" s="33"/>
      <c r="J24" s="34"/>
      <c r="K24" s="34"/>
      <c r="L24" s="34"/>
      <c r="N24" s="33"/>
      <c r="O24" s="34"/>
      <c r="P24" s="34"/>
      <c r="Q24" s="34"/>
    </row>
    <row r="25" spans="2:17" s="24" customFormat="1" ht="20.100000000000001" customHeight="1" x14ac:dyDescent="0.2">
      <c r="B25" s="59" t="s">
        <v>58</v>
      </c>
      <c r="C25" s="60">
        <v>3676</v>
      </c>
      <c r="D25" s="60">
        <v>332724</v>
      </c>
      <c r="E25" s="60">
        <v>4434</v>
      </c>
      <c r="F25" s="61">
        <f>+E25/$E$93</f>
        <v>2.7481824436139158E-2</v>
      </c>
      <c r="I25" s="33"/>
      <c r="J25" s="34"/>
      <c r="K25" s="34"/>
      <c r="L25" s="34"/>
      <c r="N25" s="33"/>
      <c r="O25" s="34"/>
      <c r="P25" s="34"/>
      <c r="Q25" s="34"/>
    </row>
    <row r="26" spans="2:17" s="24" customFormat="1" ht="20.100000000000001" customHeight="1" x14ac:dyDescent="0.2">
      <c r="B26" s="59" t="s">
        <v>48</v>
      </c>
      <c r="C26" s="60">
        <v>3329</v>
      </c>
      <c r="D26" s="60">
        <v>295566</v>
      </c>
      <c r="E26" s="60">
        <v>3829</v>
      </c>
      <c r="F26" s="61">
        <f>+E26/$E$93</f>
        <v>2.3732049112759772E-2</v>
      </c>
      <c r="I26" s="33"/>
      <c r="J26" s="34"/>
      <c r="K26" s="34"/>
      <c r="L26" s="34"/>
      <c r="N26" s="33"/>
      <c r="O26" s="34"/>
      <c r="P26" s="34"/>
      <c r="Q26" s="34"/>
    </row>
    <row r="27" spans="2:17" s="24" customFormat="1" ht="20.100000000000001" customHeight="1" x14ac:dyDescent="0.2">
      <c r="B27" s="59" t="s">
        <v>52</v>
      </c>
      <c r="C27" s="60">
        <v>3023</v>
      </c>
      <c r="D27" s="60">
        <v>207794</v>
      </c>
      <c r="E27" s="60">
        <v>3609</v>
      </c>
      <c r="F27" s="61">
        <f>+E27/$E$93</f>
        <v>2.2368494449712725E-2</v>
      </c>
      <c r="I27" s="33"/>
      <c r="J27" s="34"/>
      <c r="K27" s="34"/>
      <c r="L27" s="34"/>
      <c r="N27" s="33"/>
      <c r="O27" s="34"/>
      <c r="P27" s="34"/>
      <c r="Q27" s="34"/>
    </row>
    <row r="28" spans="2:17" s="24" customFormat="1" ht="20.100000000000001" customHeight="1" x14ac:dyDescent="0.2">
      <c r="B28" s="59" t="s">
        <v>56</v>
      </c>
      <c r="C28" s="60">
        <v>2919</v>
      </c>
      <c r="D28" s="60">
        <v>262465</v>
      </c>
      <c r="E28" s="60">
        <v>3109</v>
      </c>
      <c r="F28" s="61">
        <f>+E28/$E$93</f>
        <v>1.926950657915125E-2</v>
      </c>
      <c r="I28" s="33"/>
      <c r="J28" s="34"/>
      <c r="K28" s="34"/>
      <c r="L28" s="34"/>
      <c r="N28" s="33"/>
      <c r="O28" s="34"/>
      <c r="P28" s="34"/>
      <c r="Q28" s="34"/>
    </row>
    <row r="29" spans="2:17" s="24" customFormat="1" ht="20.100000000000001" customHeight="1" x14ac:dyDescent="0.2">
      <c r="B29" s="59" t="s">
        <v>57</v>
      </c>
      <c r="C29" s="60">
        <v>2319</v>
      </c>
      <c r="D29" s="60">
        <v>175928</v>
      </c>
      <c r="E29" s="60">
        <v>2745</v>
      </c>
      <c r="F29" s="61">
        <f>+E29/$E$93</f>
        <v>1.7013443409382496E-2</v>
      </c>
      <c r="I29" s="33"/>
      <c r="J29" s="34"/>
      <c r="K29" s="34"/>
      <c r="L29" s="34"/>
      <c r="N29" s="33"/>
      <c r="O29" s="34"/>
      <c r="P29" s="34"/>
      <c r="Q29" s="34"/>
    </row>
    <row r="30" spans="2:17" s="24" customFormat="1" ht="20.100000000000001" customHeight="1" x14ac:dyDescent="0.2">
      <c r="B30" s="59" t="s">
        <v>152</v>
      </c>
      <c r="C30" s="60">
        <v>1410</v>
      </c>
      <c r="D30" s="60">
        <v>1418</v>
      </c>
      <c r="E30" s="60">
        <v>2278</v>
      </c>
      <c r="F30" s="61">
        <f>+E30/$E$93</f>
        <v>1.4118988738278078E-2</v>
      </c>
      <c r="I30" s="33"/>
      <c r="J30" s="34"/>
      <c r="K30" s="34"/>
      <c r="L30" s="34"/>
      <c r="N30" s="33"/>
      <c r="O30" s="34"/>
      <c r="P30" s="34"/>
      <c r="Q30" s="34"/>
    </row>
    <row r="31" spans="2:17" s="24" customFormat="1" ht="20.100000000000001" customHeight="1" x14ac:dyDescent="0.2">
      <c r="B31" s="59" t="s">
        <v>60</v>
      </c>
      <c r="C31" s="60">
        <v>1685</v>
      </c>
      <c r="D31" s="60">
        <v>113278</v>
      </c>
      <c r="E31" s="60">
        <v>1943</v>
      </c>
      <c r="F31" s="61">
        <f>+E31/$E$93</f>
        <v>1.204266686500189E-2</v>
      </c>
      <c r="I31" s="33"/>
      <c r="J31" s="34"/>
      <c r="K31" s="34"/>
      <c r="L31" s="34"/>
      <c r="N31" s="33"/>
      <c r="O31" s="34"/>
      <c r="P31" s="34"/>
      <c r="Q31" s="34"/>
    </row>
    <row r="32" spans="2:17" s="24" customFormat="1" ht="20.100000000000001" customHeight="1" x14ac:dyDescent="0.2">
      <c r="B32" s="59" t="s">
        <v>55</v>
      </c>
      <c r="C32" s="60">
        <v>1375</v>
      </c>
      <c r="D32" s="60">
        <v>103909</v>
      </c>
      <c r="E32" s="60">
        <v>1664</v>
      </c>
      <c r="F32" s="61">
        <f>+E32/$E$93</f>
        <v>1.0313431633228587E-2</v>
      </c>
      <c r="I32" s="33"/>
      <c r="J32" s="34"/>
      <c r="K32" s="34"/>
      <c r="L32" s="34"/>
      <c r="N32" s="33"/>
      <c r="O32" s="34"/>
      <c r="P32" s="34"/>
      <c r="Q32" s="34"/>
    </row>
    <row r="33" spans="2:17" s="24" customFormat="1" ht="20.100000000000001" customHeight="1" x14ac:dyDescent="0.2">
      <c r="B33" s="59" t="s">
        <v>203</v>
      </c>
      <c r="C33" s="60">
        <v>0</v>
      </c>
      <c r="D33" s="60">
        <v>103725</v>
      </c>
      <c r="E33" s="60">
        <v>1295</v>
      </c>
      <c r="F33" s="61">
        <f>+E33/$E$93</f>
        <v>8.0263785847542197E-3</v>
      </c>
      <c r="I33" s="33"/>
      <c r="J33" s="34"/>
      <c r="K33" s="34"/>
      <c r="L33" s="34"/>
      <c r="N33" s="33"/>
      <c r="O33" s="34"/>
      <c r="P33" s="34"/>
      <c r="Q33" s="34"/>
    </row>
    <row r="34" spans="2:17" s="24" customFormat="1" ht="20.100000000000001" customHeight="1" x14ac:dyDescent="0.2">
      <c r="B34" s="59" t="s">
        <v>59</v>
      </c>
      <c r="C34" s="60">
        <v>1086</v>
      </c>
      <c r="D34" s="60">
        <v>79244</v>
      </c>
      <c r="E34" s="60">
        <v>1266</v>
      </c>
      <c r="F34" s="61">
        <f>+E34/$E$93</f>
        <v>7.8466372882616542E-3</v>
      </c>
      <c r="I34" s="33"/>
      <c r="J34" s="34"/>
      <c r="K34" s="34"/>
      <c r="L34" s="34"/>
      <c r="N34" s="33"/>
      <c r="O34" s="34"/>
      <c r="P34" s="34"/>
      <c r="Q34" s="34"/>
    </row>
    <row r="35" spans="2:17" s="24" customFormat="1" ht="20.100000000000001" customHeight="1" x14ac:dyDescent="0.2">
      <c r="B35" s="59" t="s">
        <v>54</v>
      </c>
      <c r="C35" s="60">
        <v>911</v>
      </c>
      <c r="D35" s="60">
        <v>45523</v>
      </c>
      <c r="E35" s="60">
        <v>1121</v>
      </c>
      <c r="F35" s="61">
        <f>+E35/$E$93</f>
        <v>6.9479308057988258E-3</v>
      </c>
      <c r="I35" s="33"/>
      <c r="J35" s="34"/>
      <c r="K35" s="34"/>
      <c r="L35" s="34"/>
      <c r="N35" s="33"/>
      <c r="O35" s="34"/>
      <c r="P35" s="34"/>
      <c r="Q35" s="34"/>
    </row>
    <row r="36" spans="2:17" s="24" customFormat="1" ht="20.100000000000001" customHeight="1" x14ac:dyDescent="0.2">
      <c r="B36" s="59" t="s">
        <v>61</v>
      </c>
      <c r="C36" s="60">
        <v>683</v>
      </c>
      <c r="D36" s="60">
        <v>58107</v>
      </c>
      <c r="E36" s="60">
        <v>779</v>
      </c>
      <c r="F36" s="61">
        <f>+E36/$E$93</f>
        <v>4.8282231023347773E-3</v>
      </c>
      <c r="I36" s="33"/>
      <c r="J36" s="34"/>
      <c r="K36" s="34"/>
      <c r="L36" s="34"/>
      <c r="N36" s="33"/>
      <c r="O36" s="34"/>
      <c r="P36" s="34"/>
      <c r="Q36" s="34"/>
    </row>
    <row r="37" spans="2:17" s="24" customFormat="1" ht="20.100000000000001" customHeight="1" x14ac:dyDescent="0.2">
      <c r="B37" s="59" t="s">
        <v>225</v>
      </c>
      <c r="C37" s="60">
        <v>0</v>
      </c>
      <c r="D37" s="60">
        <v>30</v>
      </c>
      <c r="E37" s="60">
        <v>743</v>
      </c>
      <c r="F37" s="61">
        <f>+E37/$E$93</f>
        <v>4.6050959756543516E-3</v>
      </c>
      <c r="I37" s="33"/>
      <c r="J37" s="34"/>
      <c r="K37" s="34"/>
      <c r="L37" s="34"/>
      <c r="N37" s="33"/>
      <c r="O37" s="34"/>
      <c r="P37" s="34"/>
      <c r="Q37" s="34"/>
    </row>
    <row r="38" spans="2:17" s="24" customFormat="1" ht="20.100000000000001" customHeight="1" x14ac:dyDescent="0.2">
      <c r="B38" s="59" t="s">
        <v>239</v>
      </c>
      <c r="C38" s="60">
        <v>0</v>
      </c>
      <c r="D38" s="60">
        <v>38175</v>
      </c>
      <c r="E38" s="60">
        <v>573</v>
      </c>
      <c r="F38" s="61">
        <f>+E38/$E$93</f>
        <v>3.5514400996634501E-3</v>
      </c>
      <c r="I38" s="33"/>
      <c r="J38" s="34"/>
      <c r="K38" s="34"/>
      <c r="L38" s="34"/>
      <c r="N38" s="33"/>
      <c r="O38" s="34"/>
      <c r="P38" s="34"/>
      <c r="Q38" s="34"/>
    </row>
    <row r="39" spans="2:17" s="24" customFormat="1" ht="20.100000000000001" customHeight="1" x14ac:dyDescent="0.2">
      <c r="B39" s="59" t="s">
        <v>185</v>
      </c>
      <c r="C39" s="60">
        <v>420</v>
      </c>
      <c r="D39" s="60">
        <v>18400</v>
      </c>
      <c r="E39" s="60">
        <v>549</v>
      </c>
      <c r="F39" s="61">
        <f>+E39/$E$93</f>
        <v>3.4026886818764993E-3</v>
      </c>
      <c r="I39" s="33"/>
      <c r="J39" s="34"/>
      <c r="K39" s="34"/>
      <c r="L39" s="34"/>
      <c r="N39" s="33"/>
      <c r="O39" s="34"/>
      <c r="P39" s="34"/>
      <c r="Q39" s="34"/>
    </row>
    <row r="40" spans="2:17" s="24" customFormat="1" ht="20.100000000000001" customHeight="1" x14ac:dyDescent="0.2">
      <c r="B40" s="59" t="s">
        <v>71</v>
      </c>
      <c r="C40" s="60">
        <v>352</v>
      </c>
      <c r="D40" s="60">
        <v>28952</v>
      </c>
      <c r="E40" s="60">
        <v>401</v>
      </c>
      <c r="F40" s="61">
        <f>+E40/$E$93</f>
        <v>2.4853882721903027E-3</v>
      </c>
      <c r="I40" s="33"/>
      <c r="J40" s="34"/>
      <c r="K40" s="34"/>
      <c r="L40" s="34"/>
      <c r="N40" s="33"/>
      <c r="O40" s="34"/>
      <c r="P40" s="34"/>
      <c r="Q40" s="34"/>
    </row>
    <row r="41" spans="2:17" s="24" customFormat="1" ht="20.100000000000001" customHeight="1" x14ac:dyDescent="0.2">
      <c r="B41" s="59" t="s">
        <v>72</v>
      </c>
      <c r="C41" s="60">
        <v>309</v>
      </c>
      <c r="D41" s="60">
        <v>29145</v>
      </c>
      <c r="E41" s="60">
        <v>367</v>
      </c>
      <c r="F41" s="61">
        <f>+E41/$E$93</f>
        <v>2.2746570969921225E-3</v>
      </c>
      <c r="I41" s="33"/>
      <c r="J41" s="34"/>
      <c r="K41" s="34"/>
      <c r="L41" s="34"/>
      <c r="N41" s="33"/>
      <c r="O41" s="34"/>
      <c r="P41" s="34"/>
      <c r="Q41" s="34"/>
    </row>
    <row r="42" spans="2:17" s="24" customFormat="1" ht="20.100000000000001" customHeight="1" x14ac:dyDescent="0.2">
      <c r="B42" s="59" t="s">
        <v>202</v>
      </c>
      <c r="C42" s="60">
        <v>0</v>
      </c>
      <c r="D42" s="60">
        <v>26818</v>
      </c>
      <c r="E42" s="60">
        <v>337</v>
      </c>
      <c r="F42" s="61">
        <f>+E42/$E$93</f>
        <v>2.0887178247584338E-3</v>
      </c>
      <c r="I42" s="33"/>
      <c r="J42" s="34"/>
      <c r="K42" s="34"/>
      <c r="L42" s="34"/>
      <c r="N42" s="33"/>
      <c r="O42" s="34"/>
      <c r="P42" s="34"/>
      <c r="Q42" s="34"/>
    </row>
    <row r="43" spans="2:17" s="24" customFormat="1" ht="20.100000000000001" customHeight="1" x14ac:dyDescent="0.2">
      <c r="B43" s="59" t="s">
        <v>69</v>
      </c>
      <c r="C43" s="60">
        <v>300</v>
      </c>
      <c r="D43" s="60">
        <v>34434</v>
      </c>
      <c r="E43" s="60">
        <v>320</v>
      </c>
      <c r="F43" s="61">
        <f>+E43/$E$93</f>
        <v>1.9833522371593437E-3</v>
      </c>
      <c r="I43" s="33"/>
      <c r="J43" s="34"/>
      <c r="K43" s="34"/>
      <c r="L43" s="34"/>
      <c r="N43" s="33"/>
      <c r="O43" s="34"/>
      <c r="P43" s="34"/>
      <c r="Q43" s="34"/>
    </row>
    <row r="44" spans="2:17" s="24" customFormat="1" ht="20.100000000000001" customHeight="1" x14ac:dyDescent="0.2">
      <c r="B44" s="59" t="s">
        <v>134</v>
      </c>
      <c r="C44" s="60">
        <v>266</v>
      </c>
      <c r="D44" s="60">
        <v>15436</v>
      </c>
      <c r="E44" s="60">
        <v>306</v>
      </c>
      <c r="F44" s="61">
        <f>+E44/$E$93</f>
        <v>1.8965805767836225E-3</v>
      </c>
      <c r="I44" s="33"/>
      <c r="J44" s="34"/>
      <c r="K44" s="34"/>
      <c r="L44" s="34"/>
      <c r="N44" s="33"/>
      <c r="O44" s="34"/>
      <c r="P44" s="34"/>
      <c r="Q44" s="34"/>
    </row>
    <row r="45" spans="2:17" s="24" customFormat="1" ht="20.100000000000001" customHeight="1" x14ac:dyDescent="0.2">
      <c r="B45" s="59" t="s">
        <v>76</v>
      </c>
      <c r="C45" s="60">
        <v>200</v>
      </c>
      <c r="D45" s="60">
        <v>25600</v>
      </c>
      <c r="E45" s="60">
        <v>241</v>
      </c>
      <c r="F45" s="61">
        <f>+E45/$E$93</f>
        <v>1.4937121536106308E-3</v>
      </c>
      <c r="I45" s="33"/>
      <c r="J45" s="34"/>
      <c r="K45" s="34"/>
      <c r="L45" s="34"/>
      <c r="N45" s="33"/>
      <c r="O45" s="34"/>
      <c r="P45" s="34"/>
      <c r="Q45" s="34"/>
    </row>
    <row r="46" spans="2:17" s="24" customFormat="1" ht="20.100000000000001" customHeight="1" x14ac:dyDescent="0.2">
      <c r="B46" s="59" t="s">
        <v>67</v>
      </c>
      <c r="C46" s="60">
        <v>200</v>
      </c>
      <c r="D46" s="60">
        <v>13090</v>
      </c>
      <c r="E46" s="60">
        <v>218</v>
      </c>
      <c r="F46" s="61">
        <f>+E46/$E$93</f>
        <v>1.3511587115648028E-3</v>
      </c>
      <c r="I46" s="33"/>
      <c r="J46" s="34"/>
      <c r="K46" s="34"/>
      <c r="L46" s="34"/>
      <c r="N46" s="33"/>
      <c r="O46" s="34"/>
      <c r="P46" s="34"/>
      <c r="Q46" s="34"/>
    </row>
    <row r="47" spans="2:17" s="24" customFormat="1" ht="20.100000000000001" customHeight="1" x14ac:dyDescent="0.2">
      <c r="B47" s="59" t="s">
        <v>74</v>
      </c>
      <c r="C47" s="60">
        <v>180</v>
      </c>
      <c r="D47" s="60">
        <v>21600</v>
      </c>
      <c r="E47" s="60">
        <v>211</v>
      </c>
      <c r="F47" s="61">
        <f>+E47/$E$93</f>
        <v>1.3077728813769424E-3</v>
      </c>
      <c r="I47" s="33"/>
      <c r="J47" s="34"/>
      <c r="K47" s="34"/>
      <c r="L47" s="34"/>
      <c r="N47" s="33"/>
      <c r="O47" s="34"/>
      <c r="P47" s="34"/>
      <c r="Q47" s="34"/>
    </row>
    <row r="48" spans="2:17" s="24" customFormat="1" ht="20.100000000000001" customHeight="1" x14ac:dyDescent="0.2">
      <c r="B48" s="59" t="s">
        <v>204</v>
      </c>
      <c r="C48" s="60">
        <v>90</v>
      </c>
      <c r="D48" s="60">
        <v>90</v>
      </c>
      <c r="E48" s="60">
        <v>188</v>
      </c>
      <c r="F48" s="61">
        <f>+E48/$E$93</f>
        <v>1.1652194393311146E-3</v>
      </c>
      <c r="I48" s="33"/>
      <c r="J48" s="34"/>
      <c r="K48" s="34"/>
      <c r="L48" s="34"/>
      <c r="N48" s="33"/>
      <c r="O48" s="34"/>
      <c r="P48" s="34"/>
      <c r="Q48" s="34"/>
    </row>
    <row r="49" spans="2:17" s="24" customFormat="1" ht="20.100000000000001" customHeight="1" x14ac:dyDescent="0.2">
      <c r="B49" s="59" t="s">
        <v>73</v>
      </c>
      <c r="C49" s="60">
        <v>160</v>
      </c>
      <c r="D49" s="60">
        <v>19549</v>
      </c>
      <c r="E49" s="60">
        <v>187</v>
      </c>
      <c r="F49" s="61">
        <f>+E49/$E$93</f>
        <v>1.1590214635899916E-3</v>
      </c>
      <c r="I49" s="33"/>
      <c r="J49" s="34"/>
      <c r="K49" s="34"/>
      <c r="L49" s="34"/>
      <c r="N49" s="33"/>
      <c r="O49" s="34"/>
      <c r="P49" s="34"/>
      <c r="Q49" s="34"/>
    </row>
    <row r="50" spans="2:17" s="24" customFormat="1" ht="20.100000000000001" customHeight="1" x14ac:dyDescent="0.2">
      <c r="B50" s="59" t="s">
        <v>131</v>
      </c>
      <c r="C50" s="60">
        <v>162</v>
      </c>
      <c r="D50" s="60">
        <v>17376</v>
      </c>
      <c r="E50" s="60">
        <v>156</v>
      </c>
      <c r="F50" s="61">
        <f>+E50/$E$93</f>
        <v>9.6688421561518011E-4</v>
      </c>
      <c r="I50" s="33"/>
      <c r="J50" s="34"/>
      <c r="K50" s="34"/>
      <c r="L50" s="34"/>
      <c r="N50" s="33"/>
      <c r="O50" s="34"/>
      <c r="P50" s="34"/>
      <c r="Q50" s="34"/>
    </row>
    <row r="51" spans="2:17" s="24" customFormat="1" ht="20.100000000000001" customHeight="1" x14ac:dyDescent="0.2">
      <c r="B51" s="59" t="s">
        <v>70</v>
      </c>
      <c r="C51" s="60">
        <v>132</v>
      </c>
      <c r="D51" s="60">
        <v>7392</v>
      </c>
      <c r="E51" s="60">
        <v>152</v>
      </c>
      <c r="F51" s="61">
        <f>+E51/$E$93</f>
        <v>9.4209231265068828E-4</v>
      </c>
      <c r="I51" s="33"/>
      <c r="J51" s="34"/>
      <c r="K51" s="34"/>
      <c r="L51" s="34"/>
      <c r="N51" s="33"/>
      <c r="O51" s="34"/>
      <c r="P51" s="34"/>
      <c r="Q51" s="34"/>
    </row>
    <row r="52" spans="2:17" s="24" customFormat="1" ht="20.100000000000001" customHeight="1" x14ac:dyDescent="0.2">
      <c r="B52" s="59" t="s">
        <v>62</v>
      </c>
      <c r="C52" s="60">
        <v>142</v>
      </c>
      <c r="D52" s="60">
        <v>13916</v>
      </c>
      <c r="E52" s="60">
        <v>142</v>
      </c>
      <c r="F52" s="61">
        <f>+E52/$E$93</f>
        <v>8.8011255523945875E-4</v>
      </c>
      <c r="I52" s="33"/>
      <c r="J52" s="34"/>
      <c r="K52" s="34"/>
      <c r="L52" s="34"/>
      <c r="N52" s="33"/>
      <c r="O52" s="34"/>
      <c r="P52" s="34"/>
      <c r="Q52" s="34"/>
    </row>
    <row r="53" spans="2:17" s="24" customFormat="1" ht="20.100000000000001" customHeight="1" x14ac:dyDescent="0.2">
      <c r="B53" s="59" t="s">
        <v>64</v>
      </c>
      <c r="C53" s="60">
        <v>100</v>
      </c>
      <c r="D53" s="60">
        <v>9810</v>
      </c>
      <c r="E53" s="60">
        <v>137</v>
      </c>
      <c r="F53" s="61">
        <f>+E53/$E$93</f>
        <v>8.4912267653384403E-4</v>
      </c>
      <c r="I53" s="33"/>
      <c r="J53" s="34"/>
      <c r="K53" s="34"/>
      <c r="L53" s="34"/>
      <c r="N53" s="33"/>
      <c r="O53" s="34"/>
      <c r="P53" s="34"/>
      <c r="Q53" s="34"/>
    </row>
    <row r="54" spans="2:17" s="24" customFormat="1" ht="20.100000000000001" customHeight="1" x14ac:dyDescent="0.2">
      <c r="B54" s="59" t="s">
        <v>75</v>
      </c>
      <c r="C54" s="60">
        <v>120</v>
      </c>
      <c r="D54" s="60">
        <v>13799</v>
      </c>
      <c r="E54" s="60">
        <v>132</v>
      </c>
      <c r="F54" s="61">
        <f>+E54/$E$93</f>
        <v>8.1813279782822932E-4</v>
      </c>
      <c r="I54" s="33"/>
      <c r="J54" s="34"/>
      <c r="K54" s="34"/>
      <c r="L54" s="34"/>
      <c r="N54" s="33"/>
      <c r="O54" s="34"/>
      <c r="P54" s="34"/>
      <c r="Q54" s="34"/>
    </row>
    <row r="55" spans="2:17" s="24" customFormat="1" ht="20.100000000000001" customHeight="1" x14ac:dyDescent="0.2">
      <c r="B55" s="59" t="s">
        <v>65</v>
      </c>
      <c r="C55" s="60">
        <v>100</v>
      </c>
      <c r="D55" s="60">
        <v>9378</v>
      </c>
      <c r="E55" s="60">
        <v>131</v>
      </c>
      <c r="F55" s="61">
        <f>+E55/$E$93</f>
        <v>8.1193482208710634E-4</v>
      </c>
      <c r="I55" s="33"/>
      <c r="J55" s="34"/>
      <c r="K55" s="34"/>
      <c r="L55" s="34"/>
      <c r="N55" s="33"/>
      <c r="O55" s="34"/>
      <c r="P55" s="34"/>
      <c r="Q55" s="34"/>
    </row>
    <row r="56" spans="2:17" s="24" customFormat="1" ht="20.100000000000001" customHeight="1" x14ac:dyDescent="0.2">
      <c r="B56" s="59" t="s">
        <v>63</v>
      </c>
      <c r="C56" s="60">
        <v>112</v>
      </c>
      <c r="D56" s="60">
        <v>5992</v>
      </c>
      <c r="E56" s="60">
        <v>120</v>
      </c>
      <c r="F56" s="61">
        <f>+E56/$E$93</f>
        <v>7.4375708893475393E-4</v>
      </c>
      <c r="I56" s="33"/>
      <c r="J56" s="34"/>
      <c r="K56" s="34"/>
      <c r="L56" s="34"/>
      <c r="N56" s="33"/>
      <c r="O56" s="34"/>
      <c r="P56" s="34"/>
      <c r="Q56" s="34"/>
    </row>
    <row r="57" spans="2:17" s="24" customFormat="1" ht="20.100000000000001" customHeight="1" x14ac:dyDescent="0.2">
      <c r="B57" s="59" t="s">
        <v>133</v>
      </c>
      <c r="C57" s="60">
        <v>120</v>
      </c>
      <c r="D57" s="60">
        <v>13086</v>
      </c>
      <c r="E57" s="60">
        <v>120</v>
      </c>
      <c r="F57" s="61">
        <f>+E57/$E$93</f>
        <v>7.4375708893475393E-4</v>
      </c>
      <c r="I57" s="33"/>
      <c r="J57" s="34"/>
      <c r="K57" s="34"/>
      <c r="L57" s="34"/>
      <c r="N57" s="33"/>
      <c r="O57" s="34"/>
      <c r="P57" s="34"/>
      <c r="Q57" s="34"/>
    </row>
    <row r="58" spans="2:17" s="24" customFormat="1" ht="20.100000000000001" customHeight="1" x14ac:dyDescent="0.2">
      <c r="B58" s="59" t="s">
        <v>206</v>
      </c>
      <c r="C58" s="60">
        <v>118</v>
      </c>
      <c r="D58" s="60">
        <v>5782</v>
      </c>
      <c r="E58" s="60">
        <v>112</v>
      </c>
      <c r="F58" s="61">
        <f>+E58/$E$93</f>
        <v>6.9417328300577026E-4</v>
      </c>
      <c r="I58" s="33"/>
      <c r="J58" s="34"/>
      <c r="K58" s="34"/>
      <c r="L58" s="34"/>
      <c r="N58" s="33"/>
      <c r="O58" s="34"/>
      <c r="P58" s="34"/>
      <c r="Q58" s="34"/>
    </row>
    <row r="59" spans="2:17" s="24" customFormat="1" ht="20.100000000000001" customHeight="1" x14ac:dyDescent="0.2">
      <c r="B59" s="59" t="s">
        <v>226</v>
      </c>
      <c r="C59" s="60">
        <v>107</v>
      </c>
      <c r="D59" s="60">
        <v>10486</v>
      </c>
      <c r="E59" s="60">
        <v>107</v>
      </c>
      <c r="F59" s="61">
        <f>+E59/$E$93</f>
        <v>6.6318340430015555E-4</v>
      </c>
      <c r="I59" s="33"/>
      <c r="J59" s="34"/>
      <c r="K59" s="34"/>
      <c r="L59" s="34"/>
      <c r="N59" s="33"/>
      <c r="O59" s="34"/>
      <c r="P59" s="34"/>
      <c r="Q59" s="34"/>
    </row>
    <row r="60" spans="2:17" s="24" customFormat="1" ht="20.100000000000001" customHeight="1" x14ac:dyDescent="0.2">
      <c r="B60" s="59" t="s">
        <v>68</v>
      </c>
      <c r="C60" s="60">
        <v>106</v>
      </c>
      <c r="D60" s="60">
        <v>10388</v>
      </c>
      <c r="E60" s="60">
        <v>106</v>
      </c>
      <c r="F60" s="61">
        <f>+E60/$E$93</f>
        <v>6.5698542855903257E-4</v>
      </c>
      <c r="I60" s="33"/>
      <c r="J60" s="34"/>
      <c r="K60" s="34"/>
      <c r="L60" s="34"/>
      <c r="N60" s="33"/>
      <c r="O60" s="34"/>
      <c r="P60" s="34"/>
      <c r="Q60" s="34"/>
    </row>
    <row r="61" spans="2:17" s="24" customFormat="1" ht="20.100000000000001" customHeight="1" x14ac:dyDescent="0.2">
      <c r="B61" s="59" t="s">
        <v>66</v>
      </c>
      <c r="C61" s="60">
        <v>87</v>
      </c>
      <c r="D61" s="60">
        <v>5019</v>
      </c>
      <c r="E61" s="60">
        <v>103</v>
      </c>
      <c r="F61" s="61">
        <f>+E61/$E$93</f>
        <v>6.3839150133566372E-4</v>
      </c>
      <c r="I61" s="33"/>
      <c r="J61" s="34"/>
      <c r="K61" s="34"/>
      <c r="L61" s="34"/>
      <c r="N61" s="33"/>
      <c r="O61" s="34"/>
      <c r="P61" s="34"/>
      <c r="Q61" s="34"/>
    </row>
    <row r="62" spans="2:17" s="24" customFormat="1" ht="20.100000000000001" customHeight="1" x14ac:dyDescent="0.2">
      <c r="B62" s="59" t="s">
        <v>132</v>
      </c>
      <c r="C62" s="60">
        <v>80</v>
      </c>
      <c r="D62" s="60">
        <v>80</v>
      </c>
      <c r="E62" s="60">
        <v>97</v>
      </c>
      <c r="F62" s="61">
        <f>+E62/$E$93</f>
        <v>6.0120364688892613E-4</v>
      </c>
      <c r="I62" s="33"/>
      <c r="J62" s="34"/>
      <c r="K62" s="34"/>
      <c r="L62" s="34"/>
      <c r="N62" s="33"/>
      <c r="O62" s="34"/>
      <c r="P62" s="34"/>
      <c r="Q62" s="34"/>
    </row>
    <row r="63" spans="2:17" s="24" customFormat="1" ht="20.100000000000001" customHeight="1" x14ac:dyDescent="0.2">
      <c r="B63" s="59" t="s">
        <v>135</v>
      </c>
      <c r="C63" s="60">
        <v>99</v>
      </c>
      <c r="D63" s="60">
        <v>9009</v>
      </c>
      <c r="E63" s="60">
        <v>92</v>
      </c>
      <c r="F63" s="61">
        <f>+E63/$E$93</f>
        <v>5.7021376818331131E-4</v>
      </c>
      <c r="I63" s="33"/>
      <c r="J63" s="34"/>
      <c r="K63" s="34"/>
      <c r="L63" s="34"/>
      <c r="N63" s="33"/>
      <c r="O63" s="34"/>
      <c r="P63" s="34"/>
      <c r="Q63" s="34"/>
    </row>
    <row r="64" spans="2:17" s="24" customFormat="1" ht="20.100000000000001" customHeight="1" x14ac:dyDescent="0.2">
      <c r="B64" s="59" t="s">
        <v>136</v>
      </c>
      <c r="C64" s="60">
        <v>80</v>
      </c>
      <c r="D64" s="60">
        <v>8976</v>
      </c>
      <c r="E64" s="60">
        <v>85</v>
      </c>
      <c r="F64" s="61">
        <f>+E64/$E$93</f>
        <v>5.2682793799545074E-4</v>
      </c>
      <c r="I64" s="33"/>
      <c r="J64" s="34"/>
      <c r="K64" s="34"/>
      <c r="L64" s="34"/>
      <c r="N64" s="33"/>
      <c r="O64" s="34"/>
      <c r="P64" s="34"/>
      <c r="Q64" s="34"/>
    </row>
    <row r="65" spans="2:17" s="24" customFormat="1" ht="20.100000000000001" customHeight="1" x14ac:dyDescent="0.2">
      <c r="B65" s="59" t="s">
        <v>139</v>
      </c>
      <c r="C65" s="60">
        <v>60</v>
      </c>
      <c r="D65" s="60">
        <v>5887</v>
      </c>
      <c r="E65" s="60">
        <v>82</v>
      </c>
      <c r="F65" s="61">
        <f>+E65/$E$93</f>
        <v>5.0823401077208189E-4</v>
      </c>
      <c r="I65" s="33"/>
      <c r="J65" s="34"/>
      <c r="K65" s="34"/>
      <c r="L65" s="34"/>
      <c r="N65" s="33"/>
      <c r="O65" s="34"/>
      <c r="P65" s="34"/>
      <c r="Q65" s="34"/>
    </row>
    <row r="66" spans="2:17" s="24" customFormat="1" ht="20.100000000000001" customHeight="1" x14ac:dyDescent="0.2">
      <c r="B66" s="59" t="s">
        <v>145</v>
      </c>
      <c r="C66" s="60">
        <v>60</v>
      </c>
      <c r="D66" s="60">
        <v>5850</v>
      </c>
      <c r="E66" s="60">
        <v>82</v>
      </c>
      <c r="F66" s="61">
        <f>+E66/$E$93</f>
        <v>5.0823401077208189E-4</v>
      </c>
      <c r="I66" s="33"/>
      <c r="J66" s="34"/>
      <c r="K66" s="34"/>
      <c r="L66" s="34"/>
      <c r="N66" s="33"/>
      <c r="O66" s="34"/>
      <c r="P66" s="34"/>
      <c r="Q66" s="34"/>
    </row>
    <row r="67" spans="2:17" s="24" customFormat="1" ht="20.100000000000001" customHeight="1" x14ac:dyDescent="0.2">
      <c r="B67" s="59" t="s">
        <v>137</v>
      </c>
      <c r="C67" s="60">
        <v>80</v>
      </c>
      <c r="D67" s="60">
        <v>8778</v>
      </c>
      <c r="E67" s="60">
        <v>79</v>
      </c>
      <c r="F67" s="61">
        <f>+E67/$E$93</f>
        <v>4.8964008354871304E-4</v>
      </c>
      <c r="I67" s="33"/>
      <c r="J67" s="34"/>
      <c r="K67" s="34"/>
      <c r="L67" s="34"/>
      <c r="N67" s="33"/>
      <c r="O67" s="34"/>
      <c r="P67" s="34"/>
      <c r="Q67" s="34"/>
    </row>
    <row r="68" spans="2:17" s="24" customFormat="1" ht="20.100000000000001" customHeight="1" x14ac:dyDescent="0.2">
      <c r="B68" s="59" t="s">
        <v>80</v>
      </c>
      <c r="C68" s="60">
        <v>60</v>
      </c>
      <c r="D68" s="60">
        <v>7200</v>
      </c>
      <c r="E68" s="60">
        <v>70</v>
      </c>
      <c r="F68" s="61">
        <f>+E68/$E$93</f>
        <v>4.3385830187860644E-4</v>
      </c>
      <c r="I68" s="33"/>
      <c r="J68" s="34"/>
      <c r="K68" s="34"/>
      <c r="L68" s="34"/>
      <c r="N68" s="33"/>
      <c r="O68" s="34"/>
      <c r="P68" s="34"/>
      <c r="Q68" s="34"/>
    </row>
    <row r="69" spans="2:17" s="24" customFormat="1" ht="20.100000000000001" customHeight="1" x14ac:dyDescent="0.2">
      <c r="B69" s="59" t="s">
        <v>149</v>
      </c>
      <c r="C69" s="60">
        <v>67</v>
      </c>
      <c r="D69" s="60">
        <v>5313</v>
      </c>
      <c r="E69" s="60">
        <v>69</v>
      </c>
      <c r="F69" s="61">
        <f>+E69/$E$93</f>
        <v>4.2766032613748351E-4</v>
      </c>
      <c r="I69" s="33"/>
      <c r="J69" s="34"/>
      <c r="K69" s="34"/>
      <c r="L69" s="34"/>
      <c r="N69" s="33"/>
      <c r="O69" s="34"/>
      <c r="P69" s="34"/>
      <c r="Q69" s="34"/>
    </row>
    <row r="70" spans="2:17" s="24" customFormat="1" ht="20.100000000000001" customHeight="1" x14ac:dyDescent="0.2">
      <c r="B70" s="59" t="s">
        <v>227</v>
      </c>
      <c r="C70" s="60">
        <v>0</v>
      </c>
      <c r="D70" s="60">
        <v>3</v>
      </c>
      <c r="E70" s="60">
        <v>67</v>
      </c>
      <c r="F70" s="61">
        <f>+E70/$E$93</f>
        <v>4.1526437465523759E-4</v>
      </c>
      <c r="I70" s="33"/>
      <c r="J70" s="34"/>
      <c r="K70" s="34"/>
      <c r="L70" s="34"/>
      <c r="N70" s="33"/>
      <c r="O70" s="34"/>
      <c r="P70" s="34"/>
      <c r="Q70" s="34"/>
    </row>
    <row r="71" spans="2:17" s="24" customFormat="1" ht="20.100000000000001" customHeight="1" x14ac:dyDescent="0.2">
      <c r="B71" s="59" t="s">
        <v>138</v>
      </c>
      <c r="C71" s="60">
        <v>60</v>
      </c>
      <c r="D71" s="60">
        <v>7046</v>
      </c>
      <c r="E71" s="60">
        <v>64</v>
      </c>
      <c r="F71" s="61">
        <f>+E71/$E$93</f>
        <v>3.9667044743186874E-4</v>
      </c>
      <c r="I71" s="33"/>
      <c r="J71" s="34"/>
      <c r="K71" s="34"/>
      <c r="L71" s="34"/>
      <c r="N71" s="33"/>
      <c r="O71" s="34"/>
      <c r="P71" s="34"/>
      <c r="Q71" s="34"/>
    </row>
    <row r="72" spans="2:17" s="24" customFormat="1" ht="20.100000000000001" customHeight="1" x14ac:dyDescent="0.2">
      <c r="B72" s="59" t="s">
        <v>140</v>
      </c>
      <c r="C72" s="60">
        <v>40</v>
      </c>
      <c r="D72" s="60">
        <v>3820</v>
      </c>
      <c r="E72" s="60">
        <v>53</v>
      </c>
      <c r="F72" s="61">
        <f>+E72/$E$93</f>
        <v>3.2849271427951628E-4</v>
      </c>
      <c r="I72" s="33"/>
      <c r="J72" s="34"/>
      <c r="K72" s="34"/>
      <c r="L72" s="34"/>
      <c r="N72" s="33"/>
      <c r="O72" s="34"/>
      <c r="P72" s="34"/>
      <c r="Q72" s="34"/>
    </row>
    <row r="73" spans="2:17" s="24" customFormat="1" ht="20.100000000000001" customHeight="1" x14ac:dyDescent="0.2">
      <c r="B73" s="59" t="s">
        <v>78</v>
      </c>
      <c r="C73" s="60">
        <v>40</v>
      </c>
      <c r="D73" s="60">
        <v>2520</v>
      </c>
      <c r="E73" s="60">
        <v>52</v>
      </c>
      <c r="F73" s="61">
        <f>+E73/$E$93</f>
        <v>3.2229473853839335E-4</v>
      </c>
      <c r="I73" s="33"/>
      <c r="J73" s="34"/>
      <c r="K73" s="34"/>
      <c r="L73" s="34"/>
      <c r="N73" s="33"/>
      <c r="O73" s="34"/>
      <c r="P73" s="34"/>
      <c r="Q73" s="34"/>
    </row>
    <row r="74" spans="2:17" s="24" customFormat="1" ht="20.100000000000001" customHeight="1" x14ac:dyDescent="0.2">
      <c r="B74" s="59" t="s">
        <v>79</v>
      </c>
      <c r="C74" s="60">
        <v>40</v>
      </c>
      <c r="D74" s="60">
        <v>5120</v>
      </c>
      <c r="E74" s="60">
        <v>49</v>
      </c>
      <c r="F74" s="61">
        <f>+E74/$E$93</f>
        <v>3.037008113150245E-4</v>
      </c>
      <c r="I74" s="33"/>
      <c r="J74" s="34"/>
      <c r="K74" s="34"/>
      <c r="L74" s="34"/>
      <c r="N74" s="33"/>
      <c r="O74" s="34"/>
      <c r="P74" s="34"/>
      <c r="Q74" s="34"/>
    </row>
    <row r="75" spans="2:17" s="24" customFormat="1" ht="20.100000000000001" customHeight="1" x14ac:dyDescent="0.2">
      <c r="B75" s="59" t="s">
        <v>205</v>
      </c>
      <c r="C75" s="60">
        <v>40</v>
      </c>
      <c r="D75" s="60">
        <v>40</v>
      </c>
      <c r="E75" s="60">
        <v>48</v>
      </c>
      <c r="F75" s="61">
        <f>+E75/$E$93</f>
        <v>2.9750283557390157E-4</v>
      </c>
      <c r="I75" s="33"/>
      <c r="J75" s="34"/>
      <c r="K75" s="34"/>
      <c r="L75" s="34"/>
      <c r="N75" s="33"/>
      <c r="O75" s="34"/>
      <c r="P75" s="34"/>
      <c r="Q75" s="34"/>
    </row>
    <row r="76" spans="2:17" s="24" customFormat="1" ht="20.100000000000001" customHeight="1" x14ac:dyDescent="0.2">
      <c r="B76" s="59" t="s">
        <v>186</v>
      </c>
      <c r="C76" s="60">
        <v>40</v>
      </c>
      <c r="D76" s="60">
        <v>4614</v>
      </c>
      <c r="E76" s="60">
        <v>43</v>
      </c>
      <c r="F76" s="61">
        <f>+E76/$E$93</f>
        <v>2.6651295686828681E-4</v>
      </c>
      <c r="I76" s="33"/>
      <c r="J76" s="34"/>
      <c r="K76" s="34"/>
      <c r="L76" s="34"/>
      <c r="N76" s="33"/>
      <c r="O76" s="34"/>
      <c r="P76" s="34"/>
      <c r="Q76" s="34"/>
    </row>
    <row r="77" spans="2:17" s="24" customFormat="1" ht="20.100000000000001" customHeight="1" x14ac:dyDescent="0.2">
      <c r="B77" s="59" t="s">
        <v>240</v>
      </c>
      <c r="C77" s="60">
        <v>0</v>
      </c>
      <c r="D77" s="60">
        <v>54</v>
      </c>
      <c r="E77" s="60">
        <v>42</v>
      </c>
      <c r="F77" s="61">
        <f>+E77/$E$93</f>
        <v>2.6031498112716388E-4</v>
      </c>
      <c r="I77" s="33"/>
      <c r="J77" s="34"/>
      <c r="K77" s="34"/>
      <c r="L77" s="34"/>
      <c r="N77" s="33"/>
      <c r="O77" s="34"/>
      <c r="P77" s="34"/>
      <c r="Q77" s="34"/>
    </row>
    <row r="78" spans="2:17" s="24" customFormat="1" ht="20.100000000000001" customHeight="1" x14ac:dyDescent="0.2">
      <c r="B78" s="59" t="s">
        <v>141</v>
      </c>
      <c r="C78" s="60">
        <v>40</v>
      </c>
      <c r="D78" s="60">
        <v>4560</v>
      </c>
      <c r="E78" s="60">
        <v>41</v>
      </c>
      <c r="F78" s="61">
        <f>+E78/$E$93</f>
        <v>2.5411700538604094E-4</v>
      </c>
      <c r="I78" s="33"/>
      <c r="J78" s="34"/>
      <c r="K78" s="34"/>
      <c r="L78" s="34"/>
      <c r="N78" s="33"/>
      <c r="O78" s="34"/>
      <c r="P78" s="34"/>
      <c r="Q78" s="34"/>
    </row>
    <row r="79" spans="2:17" s="24" customFormat="1" ht="20.100000000000001" customHeight="1" x14ac:dyDescent="0.2">
      <c r="B79" s="59" t="s">
        <v>142</v>
      </c>
      <c r="C79" s="60">
        <v>40</v>
      </c>
      <c r="D79" s="60">
        <v>4776</v>
      </c>
      <c r="E79" s="60">
        <v>41</v>
      </c>
      <c r="F79" s="61">
        <f>+E79/$E$93</f>
        <v>2.5411700538604094E-4</v>
      </c>
      <c r="I79" s="33"/>
      <c r="J79" s="34"/>
      <c r="K79" s="34"/>
      <c r="L79" s="34"/>
      <c r="N79" s="33"/>
      <c r="O79" s="34"/>
      <c r="P79" s="34"/>
      <c r="Q79" s="34"/>
    </row>
    <row r="80" spans="2:17" s="24" customFormat="1" ht="20.100000000000001" customHeight="1" x14ac:dyDescent="0.2">
      <c r="B80" s="59" t="s">
        <v>228</v>
      </c>
      <c r="C80" s="60">
        <v>44</v>
      </c>
      <c r="D80" s="60">
        <v>4004</v>
      </c>
      <c r="E80" s="60">
        <v>41</v>
      </c>
      <c r="F80" s="61">
        <f>+E80/$E$93</f>
        <v>2.5411700538604094E-4</v>
      </c>
      <c r="I80" s="33"/>
      <c r="J80" s="34"/>
      <c r="K80" s="34"/>
      <c r="L80" s="34"/>
      <c r="N80" s="33"/>
      <c r="O80" s="34"/>
      <c r="P80" s="34"/>
      <c r="Q80" s="34"/>
    </row>
    <row r="81" spans="2:17" s="24" customFormat="1" ht="20.100000000000001" customHeight="1" x14ac:dyDescent="0.2">
      <c r="B81" s="59" t="s">
        <v>81</v>
      </c>
      <c r="C81" s="60">
        <v>40</v>
      </c>
      <c r="D81" s="60">
        <v>4560</v>
      </c>
      <c r="E81" s="60">
        <v>41</v>
      </c>
      <c r="F81" s="61">
        <f>+E81/$E$93</f>
        <v>2.5411700538604094E-4</v>
      </c>
      <c r="I81" s="33"/>
      <c r="J81" s="34"/>
      <c r="K81" s="34"/>
      <c r="L81" s="34"/>
      <c r="N81" s="33"/>
      <c r="O81" s="34"/>
      <c r="P81" s="34"/>
      <c r="Q81" s="34"/>
    </row>
    <row r="82" spans="2:17" s="24" customFormat="1" ht="20.100000000000001" customHeight="1" x14ac:dyDescent="0.2">
      <c r="B82" s="59" t="s">
        <v>143</v>
      </c>
      <c r="C82" s="60">
        <v>40</v>
      </c>
      <c r="D82" s="60">
        <v>4080</v>
      </c>
      <c r="E82" s="60">
        <v>37</v>
      </c>
      <c r="F82" s="61">
        <f>+E82/$E$93</f>
        <v>2.2932510242154911E-4</v>
      </c>
      <c r="I82" s="33"/>
      <c r="J82" s="34"/>
      <c r="K82" s="34"/>
      <c r="L82" s="34"/>
      <c r="N82" s="33"/>
      <c r="O82" s="34"/>
      <c r="P82" s="34"/>
      <c r="Q82" s="34"/>
    </row>
    <row r="83" spans="2:17" s="24" customFormat="1" ht="20.100000000000001" customHeight="1" x14ac:dyDescent="0.2">
      <c r="B83" s="59" t="s">
        <v>144</v>
      </c>
      <c r="C83" s="60">
        <v>40</v>
      </c>
      <c r="D83" s="60">
        <v>4080</v>
      </c>
      <c r="E83" s="60">
        <v>37</v>
      </c>
      <c r="F83" s="61">
        <f>+E83/$E$93</f>
        <v>2.2932510242154911E-4</v>
      </c>
      <c r="I83" s="33"/>
      <c r="J83" s="34"/>
      <c r="K83" s="34"/>
      <c r="L83" s="34"/>
      <c r="N83" s="33"/>
      <c r="O83" s="34"/>
      <c r="P83" s="34"/>
      <c r="Q83" s="34"/>
    </row>
    <row r="84" spans="2:17" s="24" customFormat="1" ht="20.100000000000001" customHeight="1" x14ac:dyDescent="0.2">
      <c r="B84" s="59" t="s">
        <v>188</v>
      </c>
      <c r="C84" s="60">
        <v>20</v>
      </c>
      <c r="D84" s="60">
        <v>1952</v>
      </c>
      <c r="E84" s="60">
        <v>27</v>
      </c>
      <c r="F84" s="61">
        <f>+E84/$E$93</f>
        <v>1.6734534501031963E-4</v>
      </c>
      <c r="I84" s="33"/>
      <c r="J84" s="34"/>
      <c r="K84" s="34"/>
      <c r="L84" s="34"/>
      <c r="N84" s="33"/>
      <c r="O84" s="34"/>
      <c r="P84" s="34"/>
      <c r="Q84" s="34"/>
    </row>
    <row r="85" spans="2:17" s="24" customFormat="1" ht="20.100000000000001" customHeight="1" x14ac:dyDescent="0.2">
      <c r="B85" s="59" t="s">
        <v>77</v>
      </c>
      <c r="C85" s="60">
        <v>20</v>
      </c>
      <c r="D85" s="60">
        <v>1902</v>
      </c>
      <c r="E85" s="60">
        <v>27</v>
      </c>
      <c r="F85" s="61">
        <f>+E85/$E$93</f>
        <v>1.6734534501031963E-4</v>
      </c>
      <c r="I85" s="33"/>
      <c r="J85" s="34"/>
      <c r="K85" s="34"/>
      <c r="L85" s="34"/>
      <c r="N85" s="33"/>
      <c r="O85" s="34"/>
      <c r="P85" s="34"/>
      <c r="Q85" s="34"/>
    </row>
    <row r="86" spans="2:17" s="24" customFormat="1" ht="20.100000000000001" customHeight="1" x14ac:dyDescent="0.2">
      <c r="B86" s="59" t="s">
        <v>187</v>
      </c>
      <c r="C86" s="60">
        <v>20</v>
      </c>
      <c r="D86" s="60">
        <v>1958</v>
      </c>
      <c r="E86" s="60">
        <v>27</v>
      </c>
      <c r="F86" s="61">
        <f>+E86/$E$93</f>
        <v>1.6734534501031963E-4</v>
      </c>
      <c r="I86" s="33"/>
      <c r="J86" s="34"/>
      <c r="K86" s="34"/>
      <c r="L86" s="34"/>
      <c r="N86" s="33"/>
      <c r="O86" s="34"/>
      <c r="P86" s="34"/>
      <c r="Q86" s="34"/>
    </row>
    <row r="87" spans="2:17" s="24" customFormat="1" ht="20.100000000000001" customHeight="1" x14ac:dyDescent="0.2">
      <c r="B87" s="59" t="s">
        <v>146</v>
      </c>
      <c r="C87" s="60">
        <v>21</v>
      </c>
      <c r="D87" s="60">
        <v>1176</v>
      </c>
      <c r="E87" s="60">
        <v>24</v>
      </c>
      <c r="F87" s="61">
        <f>+E87/$E$93</f>
        <v>1.4875141778695079E-4</v>
      </c>
      <c r="I87" s="33"/>
      <c r="J87" s="34"/>
      <c r="K87" s="34"/>
      <c r="L87" s="34"/>
      <c r="N87" s="33"/>
      <c r="O87" s="34"/>
      <c r="P87" s="34"/>
      <c r="Q87" s="34"/>
    </row>
    <row r="88" spans="2:17" s="24" customFormat="1" ht="20.100000000000001" customHeight="1" x14ac:dyDescent="0.2">
      <c r="B88" s="59" t="s">
        <v>189</v>
      </c>
      <c r="C88" s="60">
        <v>20</v>
      </c>
      <c r="D88" s="60">
        <v>2400</v>
      </c>
      <c r="E88" s="60">
        <v>24</v>
      </c>
      <c r="F88" s="61">
        <f>+E88/$E$93</f>
        <v>1.4875141778695079E-4</v>
      </c>
      <c r="I88" s="33"/>
      <c r="J88" s="34"/>
      <c r="K88" s="34"/>
      <c r="L88" s="34"/>
      <c r="N88" s="33"/>
      <c r="O88" s="34"/>
      <c r="P88" s="34"/>
      <c r="Q88" s="34"/>
    </row>
    <row r="89" spans="2:17" s="24" customFormat="1" ht="20.100000000000001" customHeight="1" x14ac:dyDescent="0.2">
      <c r="B89" s="59" t="s">
        <v>147</v>
      </c>
      <c r="C89" s="60">
        <v>20</v>
      </c>
      <c r="D89" s="60">
        <v>2400</v>
      </c>
      <c r="E89" s="60">
        <v>22</v>
      </c>
      <c r="F89" s="61">
        <f>+E89/$E$93</f>
        <v>1.363554663047049E-4</v>
      </c>
      <c r="I89" s="33"/>
      <c r="J89" s="34"/>
      <c r="K89" s="34"/>
      <c r="L89" s="34"/>
      <c r="N89" s="33"/>
      <c r="O89" s="34"/>
      <c r="P89" s="34"/>
      <c r="Q89" s="34"/>
    </row>
    <row r="90" spans="2:17" s="24" customFormat="1" ht="20.100000000000001" customHeight="1" x14ac:dyDescent="0.2">
      <c r="B90" s="59" t="s">
        <v>148</v>
      </c>
      <c r="C90" s="60">
        <v>20</v>
      </c>
      <c r="D90" s="60">
        <v>2160</v>
      </c>
      <c r="E90" s="60">
        <v>22</v>
      </c>
      <c r="F90" s="61">
        <f>+E90/$E$93</f>
        <v>1.363554663047049E-4</v>
      </c>
      <c r="I90" s="33"/>
      <c r="J90" s="34"/>
      <c r="K90" s="34"/>
      <c r="L90" s="34"/>
      <c r="N90" s="33"/>
      <c r="O90" s="34"/>
      <c r="P90" s="34"/>
      <c r="Q90" s="34"/>
    </row>
    <row r="91" spans="2:17" s="24" customFormat="1" ht="20.100000000000001" customHeight="1" x14ac:dyDescent="0.2">
      <c r="B91" s="59" t="s">
        <v>150</v>
      </c>
      <c r="C91" s="60">
        <v>20</v>
      </c>
      <c r="D91" s="60">
        <v>2184</v>
      </c>
      <c r="E91" s="60">
        <v>20</v>
      </c>
      <c r="F91" s="61">
        <f>+E91/$E$93</f>
        <v>1.2395951482245898E-4</v>
      </c>
      <c r="I91" s="33"/>
      <c r="J91" s="34"/>
      <c r="K91" s="34"/>
      <c r="L91" s="34"/>
      <c r="N91" s="33"/>
      <c r="O91" s="34"/>
      <c r="P91" s="34"/>
      <c r="Q91" s="34"/>
    </row>
    <row r="92" spans="2:17" s="24" customFormat="1" ht="20.100000000000001" customHeight="1" x14ac:dyDescent="0.2">
      <c r="B92" s="59" t="s">
        <v>151</v>
      </c>
      <c r="C92" s="60">
        <v>20</v>
      </c>
      <c r="D92" s="60">
        <v>2160</v>
      </c>
      <c r="E92" s="60">
        <v>19</v>
      </c>
      <c r="F92" s="61">
        <f>+E92/$E$93</f>
        <v>1.1776153908133603E-4</v>
      </c>
      <c r="I92" s="33"/>
      <c r="J92" s="34"/>
      <c r="K92" s="34"/>
      <c r="L92" s="34"/>
      <c r="N92" s="33"/>
      <c r="O92" s="34"/>
      <c r="P92" s="34"/>
      <c r="Q92" s="34"/>
    </row>
    <row r="93" spans="2:17" ht="20.100000000000001" customHeight="1" x14ac:dyDescent="0.2">
      <c r="B93" s="75" t="s">
        <v>19</v>
      </c>
      <c r="C93" s="76">
        <f>SUBTOTAL(109,Tabla3[PALLETS])</f>
        <v>133695</v>
      </c>
      <c r="D93" s="76">
        <f>SUM(D14:D92)</f>
        <v>9046255</v>
      </c>
      <c r="E93" s="76">
        <f>SUM(E14:E92)</f>
        <v>161343</v>
      </c>
      <c r="F93" s="82">
        <f>SUBTOTAL(109,F14:F92)</f>
        <v>1</v>
      </c>
    </row>
  </sheetData>
  <mergeCells count="2">
    <mergeCell ref="D11:F11"/>
    <mergeCell ref="B10:F10"/>
  </mergeCells>
  <pageMargins left="0.7" right="0.7" top="0.75" bottom="0.75" header="0.3" footer="0.3"/>
  <pageSetup paperSize="9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ignoredErrors>
    <ignoredError sqref="F34:F39 F14:F27 F49:F88" evalError="1"/>
  </ignoredErrors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46D60-9A77-4F55-8282-42D6C65C6C3A}">
  <dimension ref="B10:Q50"/>
  <sheetViews>
    <sheetView showGridLines="0" zoomScaleNormal="100" zoomScalePageLayoutView="110" workbookViewId="0">
      <selection activeCell="H23" sqref="H23"/>
    </sheetView>
  </sheetViews>
  <sheetFormatPr baseColWidth="10" defaultColWidth="11.42578125" defaultRowHeight="12.75" x14ac:dyDescent="0.2"/>
  <cols>
    <col min="1" max="1" width="4.7109375" style="1" customWidth="1"/>
    <col min="2" max="2" width="22.28515625" style="1" customWidth="1"/>
    <col min="3" max="3" width="11.42578125" style="1"/>
    <col min="4" max="4" width="12.7109375" style="1" customWidth="1"/>
    <col min="5" max="5" width="12.140625" style="1" customWidth="1"/>
    <col min="6" max="18" width="11.42578125" style="1"/>
    <col min="19" max="19" width="12.85546875" style="1" customWidth="1"/>
    <col min="20" max="16384" width="11.42578125" style="1"/>
  </cols>
  <sheetData>
    <row r="10" spans="2:17" ht="20.100000000000001" customHeight="1" x14ac:dyDescent="0.2">
      <c r="B10" s="89" t="s">
        <v>27</v>
      </c>
      <c r="C10" s="89"/>
      <c r="D10" s="89"/>
      <c r="E10" s="89"/>
      <c r="F10" s="89"/>
      <c r="G10" s="32"/>
      <c r="H10" s="32"/>
    </row>
    <row r="11" spans="2:17" x14ac:dyDescent="0.2">
      <c r="B11" s="2"/>
      <c r="C11" s="2"/>
      <c r="D11" s="91" t="str">
        <f>Principal!C13</f>
        <v>datos al 31/08/2025</v>
      </c>
      <c r="E11" s="91"/>
      <c r="F11" s="91"/>
    </row>
    <row r="12" spans="2:17" x14ac:dyDescent="0.2">
      <c r="B12" s="2"/>
      <c r="C12" s="2"/>
      <c r="D12" s="31"/>
      <c r="E12" s="31"/>
      <c r="F12" s="31"/>
    </row>
    <row r="13" spans="2:17" s="24" customFormat="1" ht="20.100000000000001" customHeight="1" x14ac:dyDescent="0.2">
      <c r="B13" s="29" t="s">
        <v>13</v>
      </c>
      <c r="C13" s="28" t="s">
        <v>9</v>
      </c>
      <c r="D13" s="28" t="s">
        <v>10</v>
      </c>
      <c r="E13" s="28" t="s">
        <v>11</v>
      </c>
      <c r="F13" s="28" t="s">
        <v>14</v>
      </c>
      <c r="I13" s="33"/>
      <c r="J13" s="34"/>
      <c r="K13" s="34"/>
      <c r="L13" s="34"/>
      <c r="N13" s="33"/>
      <c r="O13" s="34"/>
      <c r="P13" s="34"/>
      <c r="Q13" s="34"/>
    </row>
    <row r="14" spans="2:17" ht="20.100000000000001" customHeight="1" x14ac:dyDescent="0.2">
      <c r="B14" s="59" t="s">
        <v>44</v>
      </c>
      <c r="C14" s="60">
        <v>15253</v>
      </c>
      <c r="D14" s="60">
        <v>1239116</v>
      </c>
      <c r="E14" s="60">
        <v>15511</v>
      </c>
      <c r="F14" s="61">
        <f t="shared" ref="F14:F49" si="0">+E14/$E$50</f>
        <v>0.1412003532057059</v>
      </c>
      <c r="I14" s="7"/>
      <c r="J14" s="8"/>
      <c r="K14" s="8"/>
      <c r="L14" s="8"/>
      <c r="N14" s="7"/>
      <c r="O14" s="8"/>
      <c r="P14" s="8"/>
      <c r="Q14" s="8"/>
    </row>
    <row r="15" spans="2:17" ht="20.100000000000001" customHeight="1" x14ac:dyDescent="0.2">
      <c r="B15" s="59" t="s">
        <v>43</v>
      </c>
      <c r="C15" s="60">
        <v>11677</v>
      </c>
      <c r="D15" s="60">
        <v>908344</v>
      </c>
      <c r="E15" s="60">
        <v>13326</v>
      </c>
      <c r="F15" s="61">
        <f t="shared" si="0"/>
        <v>0.12130977414861949</v>
      </c>
      <c r="I15" s="7"/>
      <c r="J15" s="8"/>
      <c r="K15" s="8"/>
      <c r="L15" s="8"/>
      <c r="N15" s="7"/>
      <c r="O15" s="8"/>
      <c r="P15" s="8"/>
      <c r="Q15" s="8"/>
    </row>
    <row r="16" spans="2:17" ht="20.100000000000001" customHeight="1" x14ac:dyDescent="0.2">
      <c r="B16" s="59" t="s">
        <v>45</v>
      </c>
      <c r="C16" s="60">
        <v>12100</v>
      </c>
      <c r="D16" s="60">
        <v>949124</v>
      </c>
      <c r="E16" s="60">
        <v>13149</v>
      </c>
      <c r="F16" s="61">
        <f t="shared" si="0"/>
        <v>0.11969850069639784</v>
      </c>
      <c r="I16" s="7"/>
      <c r="J16" s="8"/>
      <c r="K16" s="8"/>
      <c r="L16" s="8"/>
      <c r="N16" s="7"/>
      <c r="O16" s="8"/>
      <c r="P16" s="8"/>
      <c r="Q16" s="8"/>
    </row>
    <row r="17" spans="2:17" ht="20.100000000000001" customHeight="1" x14ac:dyDescent="0.2">
      <c r="B17" s="59" t="s">
        <v>47</v>
      </c>
      <c r="C17" s="60">
        <v>7160</v>
      </c>
      <c r="D17" s="60">
        <v>524871</v>
      </c>
      <c r="E17" s="60">
        <v>8445</v>
      </c>
      <c r="F17" s="61">
        <f t="shared" si="0"/>
        <v>7.6876860474642927E-2</v>
      </c>
      <c r="I17" s="7"/>
      <c r="J17" s="8"/>
      <c r="K17" s="8"/>
      <c r="L17" s="8"/>
      <c r="N17" s="7"/>
      <c r="O17" s="8"/>
      <c r="P17" s="8"/>
      <c r="Q17" s="8"/>
    </row>
    <row r="18" spans="2:17" ht="20.100000000000001" customHeight="1" x14ac:dyDescent="0.2">
      <c r="B18" s="59" t="s">
        <v>49</v>
      </c>
      <c r="C18" s="60">
        <v>7565</v>
      </c>
      <c r="D18" s="60">
        <v>549324</v>
      </c>
      <c r="E18" s="60">
        <v>8394</v>
      </c>
      <c r="F18" s="61">
        <f t="shared" si="0"/>
        <v>7.6412595242646861E-2</v>
      </c>
      <c r="I18" s="7"/>
      <c r="J18" s="8"/>
      <c r="K18" s="8"/>
      <c r="L18" s="8"/>
      <c r="N18" s="7"/>
      <c r="O18" s="8"/>
      <c r="P18" s="8"/>
      <c r="Q18" s="8"/>
    </row>
    <row r="19" spans="2:17" ht="20.100000000000001" customHeight="1" x14ac:dyDescent="0.2">
      <c r="B19" s="59" t="s">
        <v>50</v>
      </c>
      <c r="C19" s="60">
        <v>6029</v>
      </c>
      <c r="D19" s="60">
        <v>538544</v>
      </c>
      <c r="E19" s="60">
        <v>6687</v>
      </c>
      <c r="F19" s="61">
        <f t="shared" si="0"/>
        <v>6.0873364830543189E-2</v>
      </c>
      <c r="I19" s="7"/>
      <c r="J19" s="8"/>
      <c r="K19" s="8"/>
      <c r="L19" s="8"/>
      <c r="N19" s="7"/>
      <c r="O19" s="8"/>
      <c r="P19" s="8"/>
      <c r="Q19" s="8"/>
    </row>
    <row r="20" spans="2:17" ht="20.100000000000001" customHeight="1" x14ac:dyDescent="0.2">
      <c r="B20" s="59" t="s">
        <v>51</v>
      </c>
      <c r="C20" s="60">
        <v>5994</v>
      </c>
      <c r="D20" s="60">
        <v>516477</v>
      </c>
      <c r="E20" s="60">
        <v>6450</v>
      </c>
      <c r="F20" s="61">
        <f t="shared" si="0"/>
        <v>5.8715896987737937E-2</v>
      </c>
      <c r="I20" s="7"/>
      <c r="J20" s="8"/>
      <c r="K20" s="8"/>
      <c r="L20" s="8"/>
      <c r="N20" s="7"/>
      <c r="O20" s="8"/>
      <c r="P20" s="8"/>
      <c r="Q20" s="8"/>
    </row>
    <row r="21" spans="2:17" ht="20.100000000000001" customHeight="1" x14ac:dyDescent="0.2">
      <c r="B21" s="59" t="s">
        <v>46</v>
      </c>
      <c r="C21" s="60">
        <v>5426</v>
      </c>
      <c r="D21" s="60">
        <v>443601</v>
      </c>
      <c r="E21" s="60">
        <v>6429</v>
      </c>
      <c r="F21" s="61">
        <f t="shared" si="0"/>
        <v>5.8524728951033674E-2</v>
      </c>
      <c r="I21" s="7"/>
      <c r="J21" s="8"/>
      <c r="K21" s="8"/>
      <c r="L21" s="8"/>
      <c r="N21" s="7"/>
      <c r="O21" s="8"/>
      <c r="P21" s="8"/>
      <c r="Q21" s="8"/>
    </row>
    <row r="22" spans="2:17" ht="20.100000000000001" customHeight="1" x14ac:dyDescent="0.2">
      <c r="B22" s="59" t="s">
        <v>53</v>
      </c>
      <c r="C22" s="60">
        <v>3740</v>
      </c>
      <c r="D22" s="60">
        <v>255080</v>
      </c>
      <c r="E22" s="60">
        <v>4547</v>
      </c>
      <c r="F22" s="61">
        <f t="shared" si="0"/>
        <v>4.139243156639448E-2</v>
      </c>
      <c r="I22" s="7"/>
      <c r="J22" s="8"/>
      <c r="K22" s="8"/>
      <c r="L22" s="8"/>
      <c r="N22" s="7"/>
      <c r="O22" s="8"/>
      <c r="P22" s="8"/>
      <c r="Q22" s="8"/>
    </row>
    <row r="23" spans="2:17" ht="20.100000000000001" customHeight="1" x14ac:dyDescent="0.2">
      <c r="B23" s="59" t="s">
        <v>58</v>
      </c>
      <c r="C23" s="60">
        <v>3676</v>
      </c>
      <c r="D23" s="60">
        <v>332724</v>
      </c>
      <c r="E23" s="60">
        <v>4434</v>
      </c>
      <c r="F23" s="61">
        <f t="shared" si="0"/>
        <v>4.0363765464128683E-2</v>
      </c>
      <c r="I23" s="7"/>
      <c r="J23" s="8"/>
      <c r="K23" s="8"/>
      <c r="L23" s="8"/>
      <c r="N23" s="7"/>
      <c r="O23" s="8"/>
      <c r="P23" s="8"/>
      <c r="Q23" s="8"/>
    </row>
    <row r="24" spans="2:17" ht="20.100000000000001" customHeight="1" x14ac:dyDescent="0.2">
      <c r="B24" s="59" t="s">
        <v>48</v>
      </c>
      <c r="C24" s="60">
        <v>3329</v>
      </c>
      <c r="D24" s="60">
        <v>295566</v>
      </c>
      <c r="E24" s="60">
        <v>3829</v>
      </c>
      <c r="F24" s="61">
        <f t="shared" si="0"/>
        <v>3.4856305359077293E-2</v>
      </c>
      <c r="I24" s="7"/>
      <c r="J24" s="8"/>
      <c r="K24" s="8"/>
      <c r="L24" s="8"/>
      <c r="N24" s="7"/>
      <c r="O24" s="8"/>
      <c r="P24" s="8"/>
      <c r="Q24" s="8"/>
    </row>
    <row r="25" spans="2:17" ht="20.100000000000001" customHeight="1" x14ac:dyDescent="0.2">
      <c r="B25" s="59" t="s">
        <v>52</v>
      </c>
      <c r="C25" s="60">
        <v>3023</v>
      </c>
      <c r="D25" s="60">
        <v>207794</v>
      </c>
      <c r="E25" s="60">
        <v>3609</v>
      </c>
      <c r="F25" s="61">
        <f t="shared" si="0"/>
        <v>3.2853592593604063E-2</v>
      </c>
      <c r="I25" s="7"/>
      <c r="J25" s="8"/>
      <c r="K25" s="8"/>
      <c r="L25" s="8"/>
      <c r="N25" s="7"/>
      <c r="O25" s="8"/>
      <c r="P25" s="8"/>
      <c r="Q25" s="8"/>
    </row>
    <row r="26" spans="2:17" ht="20.100000000000001" customHeight="1" x14ac:dyDescent="0.2">
      <c r="B26" s="59" t="s">
        <v>56</v>
      </c>
      <c r="C26" s="60">
        <v>2919</v>
      </c>
      <c r="D26" s="60">
        <v>262465</v>
      </c>
      <c r="E26" s="60">
        <v>3109</v>
      </c>
      <c r="F26" s="61">
        <f t="shared" si="0"/>
        <v>2.8301972672073992E-2</v>
      </c>
      <c r="I26" s="7"/>
      <c r="J26" s="8"/>
      <c r="K26" s="8"/>
      <c r="L26" s="8"/>
      <c r="N26" s="7"/>
      <c r="O26" s="8"/>
      <c r="P26" s="8"/>
      <c r="Q26" s="8"/>
    </row>
    <row r="27" spans="2:17" ht="20.100000000000001" customHeight="1" x14ac:dyDescent="0.2">
      <c r="B27" s="59" t="s">
        <v>57</v>
      </c>
      <c r="C27" s="60">
        <v>2319</v>
      </c>
      <c r="D27" s="60">
        <v>175928</v>
      </c>
      <c r="E27" s="60">
        <v>2745</v>
      </c>
      <c r="F27" s="61">
        <f t="shared" si="0"/>
        <v>2.4988393369200099E-2</v>
      </c>
      <c r="I27" s="7"/>
      <c r="J27" s="8"/>
      <c r="K27" s="8"/>
      <c r="L27" s="8"/>
      <c r="N27" s="7"/>
      <c r="O27" s="8"/>
      <c r="P27" s="8"/>
      <c r="Q27" s="8"/>
    </row>
    <row r="28" spans="2:17" ht="20.100000000000001" customHeight="1" x14ac:dyDescent="0.2">
      <c r="B28" s="59" t="s">
        <v>60</v>
      </c>
      <c r="C28" s="60">
        <v>1685</v>
      </c>
      <c r="D28" s="60">
        <v>113278</v>
      </c>
      <c r="E28" s="60">
        <v>1943</v>
      </c>
      <c r="F28" s="61">
        <f t="shared" si="0"/>
        <v>1.7687595015065862E-2</v>
      </c>
      <c r="I28" s="7"/>
      <c r="J28" s="8"/>
      <c r="K28" s="8"/>
      <c r="L28" s="8"/>
      <c r="N28" s="7"/>
      <c r="O28" s="8"/>
      <c r="P28" s="8"/>
      <c r="Q28" s="8"/>
    </row>
    <row r="29" spans="2:17" ht="20.100000000000001" customHeight="1" x14ac:dyDescent="0.2">
      <c r="B29" s="59" t="s">
        <v>55</v>
      </c>
      <c r="C29" s="60">
        <v>1375</v>
      </c>
      <c r="D29" s="60">
        <v>103909</v>
      </c>
      <c r="E29" s="60">
        <v>1664</v>
      </c>
      <c r="F29" s="61">
        <f t="shared" si="0"/>
        <v>1.5147791098852082E-2</v>
      </c>
      <c r="I29" s="7"/>
      <c r="J29" s="8"/>
      <c r="K29" s="8"/>
      <c r="L29" s="8"/>
      <c r="N29" s="7"/>
      <c r="O29" s="8"/>
      <c r="P29" s="8"/>
      <c r="Q29" s="8"/>
    </row>
    <row r="30" spans="2:17" ht="20.100000000000001" customHeight="1" x14ac:dyDescent="0.2">
      <c r="B30" s="59" t="s">
        <v>59</v>
      </c>
      <c r="C30" s="60">
        <v>1086</v>
      </c>
      <c r="D30" s="60">
        <v>79244</v>
      </c>
      <c r="E30" s="60">
        <v>1266</v>
      </c>
      <c r="F30" s="61">
        <f t="shared" si="0"/>
        <v>1.1524701641314144E-2</v>
      </c>
      <c r="I30" s="7"/>
      <c r="J30" s="8"/>
      <c r="K30" s="8"/>
      <c r="L30" s="8"/>
      <c r="N30" s="7"/>
      <c r="O30" s="8"/>
      <c r="P30" s="8"/>
      <c r="Q30" s="8"/>
    </row>
    <row r="31" spans="2:17" ht="20.100000000000001" customHeight="1" x14ac:dyDescent="0.2">
      <c r="B31" s="59" t="s">
        <v>54</v>
      </c>
      <c r="C31" s="60">
        <v>911</v>
      </c>
      <c r="D31" s="60">
        <v>45523</v>
      </c>
      <c r="E31" s="60">
        <v>1121</v>
      </c>
      <c r="F31" s="61">
        <f t="shared" si="0"/>
        <v>1.0204731864070423E-2</v>
      </c>
      <c r="I31" s="7"/>
      <c r="J31" s="8"/>
      <c r="K31" s="8"/>
      <c r="L31" s="8"/>
      <c r="N31" s="7"/>
      <c r="O31" s="8"/>
      <c r="P31" s="8"/>
      <c r="Q31" s="8"/>
    </row>
    <row r="32" spans="2:17" ht="20.100000000000001" customHeight="1" x14ac:dyDescent="0.2">
      <c r="B32" s="59" t="s">
        <v>61</v>
      </c>
      <c r="C32" s="60">
        <v>683</v>
      </c>
      <c r="D32" s="60">
        <v>58107</v>
      </c>
      <c r="E32" s="60">
        <v>779</v>
      </c>
      <c r="F32" s="61">
        <f t="shared" si="0"/>
        <v>7.0914238377438529E-3</v>
      </c>
      <c r="I32" s="7"/>
      <c r="J32" s="8"/>
      <c r="K32" s="8"/>
      <c r="L32" s="8"/>
      <c r="N32" s="7"/>
      <c r="O32" s="8"/>
      <c r="P32" s="8"/>
      <c r="Q32" s="8"/>
    </row>
    <row r="33" spans="2:17" ht="20.100000000000001" customHeight="1" x14ac:dyDescent="0.2">
      <c r="B33" s="59" t="s">
        <v>71</v>
      </c>
      <c r="C33" s="60">
        <v>352</v>
      </c>
      <c r="D33" s="60">
        <v>28952</v>
      </c>
      <c r="E33" s="60">
        <v>401</v>
      </c>
      <c r="F33" s="61">
        <f t="shared" si="0"/>
        <v>3.6503991770671183E-3</v>
      </c>
      <c r="I33" s="7"/>
      <c r="J33" s="8"/>
      <c r="K33" s="8"/>
      <c r="L33" s="8"/>
      <c r="N33" s="7"/>
      <c r="O33" s="8"/>
      <c r="P33" s="8"/>
      <c r="Q33" s="8"/>
    </row>
    <row r="34" spans="2:17" ht="20.100000000000001" customHeight="1" x14ac:dyDescent="0.2">
      <c r="B34" s="59" t="s">
        <v>72</v>
      </c>
      <c r="C34" s="60">
        <v>309</v>
      </c>
      <c r="D34" s="60">
        <v>29145</v>
      </c>
      <c r="E34" s="60">
        <v>367</v>
      </c>
      <c r="F34" s="61">
        <f t="shared" si="0"/>
        <v>3.3408890224030734E-3</v>
      </c>
      <c r="I34" s="7"/>
      <c r="J34" s="8"/>
      <c r="K34" s="8"/>
      <c r="L34" s="8"/>
      <c r="N34" s="7"/>
      <c r="O34" s="8"/>
      <c r="P34" s="8"/>
      <c r="Q34" s="8"/>
    </row>
    <row r="35" spans="2:17" ht="20.100000000000001" customHeight="1" x14ac:dyDescent="0.2">
      <c r="B35" s="59" t="s">
        <v>134</v>
      </c>
      <c r="C35" s="60">
        <v>246</v>
      </c>
      <c r="D35" s="60">
        <v>15376</v>
      </c>
      <c r="E35" s="60">
        <v>284</v>
      </c>
      <c r="F35" s="61">
        <f t="shared" si="0"/>
        <v>2.5853201154290811E-3</v>
      </c>
      <c r="I35" s="7"/>
      <c r="J35" s="8"/>
      <c r="K35" s="8"/>
      <c r="L35" s="8"/>
      <c r="N35" s="7"/>
      <c r="O35" s="8"/>
      <c r="P35" s="8"/>
      <c r="Q35" s="8"/>
    </row>
    <row r="36" spans="2:17" ht="20.100000000000001" customHeight="1" x14ac:dyDescent="0.2">
      <c r="B36" s="59" t="s">
        <v>67</v>
      </c>
      <c r="C36" s="60">
        <v>200</v>
      </c>
      <c r="D36" s="60">
        <v>13090</v>
      </c>
      <c r="E36" s="60">
        <v>218</v>
      </c>
      <c r="F36" s="61">
        <f t="shared" si="0"/>
        <v>1.9845062857871115E-3</v>
      </c>
      <c r="I36" s="7"/>
      <c r="J36" s="8"/>
      <c r="K36" s="8"/>
      <c r="L36" s="8"/>
      <c r="N36" s="7"/>
      <c r="O36" s="8"/>
      <c r="P36" s="8"/>
      <c r="Q36" s="8"/>
    </row>
    <row r="37" spans="2:17" ht="20.100000000000001" customHeight="1" x14ac:dyDescent="0.2">
      <c r="B37" s="59" t="s">
        <v>70</v>
      </c>
      <c r="C37" s="60">
        <v>132</v>
      </c>
      <c r="D37" s="60">
        <v>7392</v>
      </c>
      <c r="E37" s="60">
        <v>152</v>
      </c>
      <c r="F37" s="61">
        <f t="shared" si="0"/>
        <v>1.383692456145142E-3</v>
      </c>
      <c r="I37" s="7"/>
      <c r="J37" s="8"/>
      <c r="K37" s="8"/>
      <c r="L37" s="8"/>
      <c r="N37" s="7"/>
      <c r="O37" s="8"/>
      <c r="P37" s="8"/>
      <c r="Q37" s="8"/>
    </row>
    <row r="38" spans="2:17" ht="20.100000000000001" customHeight="1" x14ac:dyDescent="0.2">
      <c r="B38" s="59" t="s">
        <v>62</v>
      </c>
      <c r="C38" s="60">
        <v>142</v>
      </c>
      <c r="D38" s="60">
        <v>13916</v>
      </c>
      <c r="E38" s="60">
        <v>142</v>
      </c>
      <c r="F38" s="61">
        <f t="shared" si="0"/>
        <v>1.2926600577145406E-3</v>
      </c>
      <c r="I38" s="7"/>
      <c r="J38" s="8"/>
      <c r="K38" s="8"/>
      <c r="L38" s="8"/>
      <c r="N38" s="7"/>
      <c r="O38" s="8"/>
      <c r="P38" s="8"/>
      <c r="Q38" s="8"/>
    </row>
    <row r="39" spans="2:17" ht="20.100000000000001" customHeight="1" x14ac:dyDescent="0.2">
      <c r="B39" s="59" t="s">
        <v>63</v>
      </c>
      <c r="C39" s="60">
        <v>112</v>
      </c>
      <c r="D39" s="60">
        <v>5992</v>
      </c>
      <c r="E39" s="60">
        <v>120</v>
      </c>
      <c r="F39" s="61">
        <f t="shared" si="0"/>
        <v>1.0923887811672174E-3</v>
      </c>
      <c r="I39" s="7"/>
      <c r="J39" s="8"/>
      <c r="K39" s="8"/>
      <c r="L39" s="8"/>
      <c r="N39" s="7"/>
      <c r="O39" s="8"/>
      <c r="P39" s="8"/>
      <c r="Q39" s="8"/>
    </row>
    <row r="40" spans="2:17" ht="20.100000000000001" customHeight="1" x14ac:dyDescent="0.2">
      <c r="B40" s="59" t="s">
        <v>206</v>
      </c>
      <c r="C40" s="60">
        <v>118</v>
      </c>
      <c r="D40" s="60">
        <v>5782</v>
      </c>
      <c r="E40" s="60">
        <v>112</v>
      </c>
      <c r="F40" s="61">
        <f t="shared" si="0"/>
        <v>1.0195628624227362E-3</v>
      </c>
      <c r="I40" s="7"/>
      <c r="J40" s="8"/>
      <c r="K40" s="8"/>
      <c r="L40" s="8"/>
      <c r="N40" s="7"/>
      <c r="O40" s="8"/>
      <c r="P40" s="8"/>
      <c r="Q40" s="8"/>
    </row>
    <row r="41" spans="2:17" ht="20.100000000000001" customHeight="1" x14ac:dyDescent="0.2">
      <c r="B41" s="59" t="s">
        <v>226</v>
      </c>
      <c r="C41" s="60">
        <v>107</v>
      </c>
      <c r="D41" s="60">
        <v>10486</v>
      </c>
      <c r="E41" s="60">
        <v>107</v>
      </c>
      <c r="F41" s="61">
        <f t="shared" si="0"/>
        <v>9.7404666320743548E-4</v>
      </c>
      <c r="I41" s="7"/>
      <c r="J41" s="8"/>
      <c r="K41" s="8"/>
      <c r="L41" s="8"/>
      <c r="N41" s="7"/>
      <c r="O41" s="8"/>
      <c r="P41" s="8"/>
      <c r="Q41" s="8"/>
    </row>
    <row r="42" spans="2:17" ht="20.100000000000001" customHeight="1" x14ac:dyDescent="0.2">
      <c r="B42" s="59" t="s">
        <v>68</v>
      </c>
      <c r="C42" s="60">
        <v>106</v>
      </c>
      <c r="D42" s="60">
        <v>10388</v>
      </c>
      <c r="E42" s="60">
        <v>106</v>
      </c>
      <c r="F42" s="61">
        <f t="shared" si="0"/>
        <v>9.6494342336437536E-4</v>
      </c>
      <c r="I42" s="7"/>
      <c r="J42" s="8"/>
      <c r="K42" s="8"/>
      <c r="L42" s="8"/>
      <c r="N42" s="7"/>
      <c r="O42" s="8"/>
      <c r="P42" s="8"/>
      <c r="Q42" s="8"/>
    </row>
    <row r="43" spans="2:17" ht="20.100000000000001" customHeight="1" x14ac:dyDescent="0.2">
      <c r="B43" s="59" t="s">
        <v>66</v>
      </c>
      <c r="C43" s="60">
        <v>87</v>
      </c>
      <c r="D43" s="60">
        <v>5019</v>
      </c>
      <c r="E43" s="60">
        <v>103</v>
      </c>
      <c r="F43" s="61">
        <f t="shared" si="0"/>
        <v>9.3763370383519499E-4</v>
      </c>
      <c r="I43" s="7"/>
      <c r="J43" s="8"/>
      <c r="K43" s="8"/>
      <c r="L43" s="8"/>
      <c r="N43" s="7"/>
      <c r="O43" s="8"/>
      <c r="P43" s="8"/>
      <c r="Q43" s="8"/>
    </row>
    <row r="44" spans="2:17" ht="20.100000000000001" customHeight="1" x14ac:dyDescent="0.2">
      <c r="B44" s="59" t="s">
        <v>135</v>
      </c>
      <c r="C44" s="60">
        <v>99</v>
      </c>
      <c r="D44" s="60">
        <v>9009</v>
      </c>
      <c r="E44" s="60">
        <v>92</v>
      </c>
      <c r="F44" s="61">
        <f t="shared" si="0"/>
        <v>8.374980655615333E-4</v>
      </c>
      <c r="I44" s="7"/>
      <c r="J44" s="8"/>
      <c r="K44" s="8"/>
      <c r="L44" s="8"/>
      <c r="N44" s="7"/>
      <c r="O44" s="8"/>
      <c r="P44" s="8"/>
      <c r="Q44" s="8"/>
    </row>
    <row r="45" spans="2:17" ht="20.100000000000001" customHeight="1" x14ac:dyDescent="0.2">
      <c r="B45" s="59" t="s">
        <v>149</v>
      </c>
      <c r="C45" s="60">
        <v>67</v>
      </c>
      <c r="D45" s="60">
        <v>5313</v>
      </c>
      <c r="E45" s="60">
        <v>69</v>
      </c>
      <c r="F45" s="61">
        <f t="shared" si="0"/>
        <v>6.2812354917115003E-4</v>
      </c>
      <c r="I45" s="7"/>
      <c r="J45" s="8"/>
      <c r="K45" s="8"/>
      <c r="L45" s="8"/>
      <c r="N45" s="7"/>
      <c r="O45" s="8"/>
      <c r="P45" s="8"/>
      <c r="Q45" s="8"/>
    </row>
    <row r="46" spans="2:17" ht="20.100000000000001" customHeight="1" x14ac:dyDescent="0.2">
      <c r="B46" s="59" t="s">
        <v>78</v>
      </c>
      <c r="C46" s="60">
        <v>40</v>
      </c>
      <c r="D46" s="60">
        <v>2520</v>
      </c>
      <c r="E46" s="60">
        <v>52</v>
      </c>
      <c r="F46" s="61">
        <f t="shared" si="0"/>
        <v>4.7336847183912756E-4</v>
      </c>
      <c r="I46" s="7"/>
      <c r="J46" s="8"/>
      <c r="K46" s="8"/>
      <c r="L46" s="8"/>
      <c r="N46" s="7"/>
      <c r="O46" s="8"/>
      <c r="P46" s="8"/>
      <c r="Q46" s="8"/>
    </row>
    <row r="47" spans="2:17" ht="20.100000000000001" customHeight="1" x14ac:dyDescent="0.2">
      <c r="B47" s="59" t="s">
        <v>228</v>
      </c>
      <c r="C47" s="60">
        <v>44</v>
      </c>
      <c r="D47" s="60">
        <v>4004</v>
      </c>
      <c r="E47" s="60">
        <v>41</v>
      </c>
      <c r="F47" s="61">
        <f t="shared" si="0"/>
        <v>3.7323283356546593E-4</v>
      </c>
      <c r="I47" s="7"/>
      <c r="J47" s="8"/>
      <c r="K47" s="8"/>
      <c r="L47" s="8"/>
      <c r="N47" s="7"/>
      <c r="O47" s="8"/>
      <c r="P47" s="8"/>
      <c r="Q47" s="8"/>
    </row>
    <row r="48" spans="2:17" ht="20.100000000000001" customHeight="1" x14ac:dyDescent="0.2">
      <c r="B48" s="59" t="s">
        <v>76</v>
      </c>
      <c r="C48" s="60">
        <v>20</v>
      </c>
      <c r="D48" s="60">
        <v>2400</v>
      </c>
      <c r="E48" s="60">
        <v>24</v>
      </c>
      <c r="F48" s="61">
        <f t="shared" si="0"/>
        <v>2.1847775623344348E-4</v>
      </c>
      <c r="I48" s="7"/>
      <c r="J48" s="8"/>
      <c r="K48" s="8"/>
      <c r="L48" s="8"/>
      <c r="N48" s="7"/>
      <c r="O48" s="8"/>
      <c r="P48" s="8"/>
      <c r="Q48" s="8"/>
    </row>
    <row r="49" spans="2:17" ht="20.100000000000001" customHeight="1" x14ac:dyDescent="0.2">
      <c r="B49" s="59" t="s">
        <v>146</v>
      </c>
      <c r="C49" s="60">
        <v>21</v>
      </c>
      <c r="D49" s="60">
        <v>1176</v>
      </c>
      <c r="E49" s="60">
        <v>24</v>
      </c>
      <c r="F49" s="61">
        <f t="shared" si="0"/>
        <v>2.1847775623344348E-4</v>
      </c>
      <c r="I49" s="7"/>
      <c r="J49" s="8"/>
      <c r="K49" s="8"/>
      <c r="L49" s="8"/>
      <c r="N49" s="7"/>
      <c r="O49" s="8"/>
      <c r="P49" s="8"/>
      <c r="Q49" s="8"/>
    </row>
    <row r="50" spans="2:17" ht="20.100000000000001" customHeight="1" x14ac:dyDescent="0.2">
      <c r="B50" s="75" t="s">
        <v>19</v>
      </c>
      <c r="C50" s="83">
        <f>SUM(C14:C49)</f>
        <v>98152</v>
      </c>
      <c r="D50" s="83">
        <f>SUM(D14:D49)</f>
        <v>7768979</v>
      </c>
      <c r="E50" s="83">
        <f>SUM(E14:E49)</f>
        <v>109851</v>
      </c>
      <c r="F50" s="82">
        <f>SUM(F14:F49)</f>
        <v>1</v>
      </c>
    </row>
  </sheetData>
  <mergeCells count="2">
    <mergeCell ref="B10:F10"/>
    <mergeCell ref="D11:F11"/>
  </mergeCells>
  <pageMargins left="0.7" right="0.7" top="0.75" bottom="0.75" header="0.3" footer="0.3"/>
  <pageSetup paperSize="9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ignoredErrors>
    <ignoredError sqref="F49 F14:F44 F46" evalError="1"/>
  </ignoredErrors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/>
  </sheetPr>
  <dimension ref="B9:S96"/>
  <sheetViews>
    <sheetView showGridLines="0" zoomScaleNormal="100" zoomScalePageLayoutView="110" workbookViewId="0">
      <selection activeCell="I1" sqref="I1"/>
    </sheetView>
  </sheetViews>
  <sheetFormatPr baseColWidth="10" defaultColWidth="11.42578125" defaultRowHeight="12.75" x14ac:dyDescent="0.2"/>
  <cols>
    <col min="1" max="1" width="4.7109375" style="1" customWidth="1"/>
    <col min="2" max="2" width="16.28515625" style="1" customWidth="1"/>
    <col min="3" max="3" width="10.28515625" style="1" customWidth="1"/>
    <col min="4" max="4" width="13.28515625" style="1" customWidth="1"/>
    <col min="5" max="5" width="10.28515625" style="1" customWidth="1"/>
    <col min="6" max="6" width="10.140625" style="1" customWidth="1"/>
    <col min="7" max="7" width="12.85546875" style="1" customWidth="1"/>
    <col min="8" max="8" width="9.85546875" style="1" customWidth="1"/>
    <col min="9" max="9" width="11.140625" style="1" customWidth="1"/>
    <col min="10" max="16384" width="11.42578125" style="1"/>
  </cols>
  <sheetData>
    <row r="9" spans="2:19" ht="20.100000000000001" customHeight="1" x14ac:dyDescent="0.2">
      <c r="B9" s="93" t="s">
        <v>28</v>
      </c>
      <c r="C9" s="93"/>
      <c r="D9" s="93"/>
      <c r="E9" s="93"/>
      <c r="F9" s="93"/>
      <c r="G9" s="93"/>
      <c r="H9" s="93"/>
      <c r="I9" s="93"/>
      <c r="J9" s="11"/>
    </row>
    <row r="10" spans="2:19" x14ac:dyDescent="0.2">
      <c r="B10" s="9"/>
      <c r="C10" s="9"/>
      <c r="D10" s="9"/>
      <c r="E10" s="9"/>
      <c r="F10" s="94" t="str">
        <f>+CONCATENATE(MID(Principal!C13,1,14)," de ambas temporadas")</f>
        <v>datos al 31/08 de ambas temporadas</v>
      </c>
      <c r="G10" s="94"/>
      <c r="H10" s="94"/>
      <c r="I10" s="94"/>
      <c r="J10" s="11"/>
    </row>
    <row r="11" spans="2:19" x14ac:dyDescent="0.2">
      <c r="B11" s="9"/>
      <c r="C11" s="9"/>
      <c r="D11" s="9"/>
      <c r="E11" s="9"/>
      <c r="F11" s="35"/>
      <c r="G11" s="35"/>
      <c r="H11" s="35"/>
      <c r="I11" s="35"/>
      <c r="J11" s="11"/>
    </row>
    <row r="12" spans="2:19" ht="16.5" customHeight="1" x14ac:dyDescent="0.2">
      <c r="B12" s="38"/>
      <c r="C12" s="39"/>
      <c r="D12" s="39"/>
      <c r="E12" s="40">
        <v>2024</v>
      </c>
      <c r="F12" s="38"/>
      <c r="G12" s="41"/>
      <c r="H12" s="41"/>
      <c r="I12" s="62">
        <v>2025</v>
      </c>
      <c r="J12" s="11"/>
    </row>
    <row r="13" spans="2:19" ht="16.5" customHeight="1" x14ac:dyDescent="0.2">
      <c r="B13" s="42" t="s">
        <v>15</v>
      </c>
      <c r="C13" s="63" t="s">
        <v>20</v>
      </c>
      <c r="D13" s="63" t="s">
        <v>21</v>
      </c>
      <c r="E13" s="64" t="s">
        <v>22</v>
      </c>
      <c r="F13" s="65" t="s">
        <v>9</v>
      </c>
      <c r="G13" s="64" t="s">
        <v>10</v>
      </c>
      <c r="H13" s="64" t="s">
        <v>11</v>
      </c>
      <c r="I13" s="64" t="s">
        <v>23</v>
      </c>
      <c r="J13" s="12"/>
      <c r="L13" s="13"/>
      <c r="M13" s="3"/>
      <c r="N13" s="3"/>
      <c r="O13" s="13"/>
      <c r="P13" s="13"/>
      <c r="Q13" s="13"/>
      <c r="R13" s="13"/>
      <c r="S13" s="14"/>
    </row>
    <row r="14" spans="2:19" ht="20.100000000000001" customHeight="1" x14ac:dyDescent="0.2">
      <c r="B14" s="66" t="s">
        <v>153</v>
      </c>
      <c r="C14" s="67">
        <v>0</v>
      </c>
      <c r="D14" s="67">
        <v>34438</v>
      </c>
      <c r="E14" s="67">
        <v>446</v>
      </c>
      <c r="F14" s="68">
        <v>0</v>
      </c>
      <c r="G14" s="69">
        <v>37127</v>
      </c>
      <c r="H14" s="69">
        <v>464</v>
      </c>
      <c r="I14" s="70">
        <f t="shared" ref="I14:I39" si="0">(+H14-E14)/E14</f>
        <v>4.0358744394618833E-2</v>
      </c>
      <c r="J14" s="12"/>
      <c r="L14" s="13"/>
      <c r="M14" s="3"/>
      <c r="N14" s="3"/>
      <c r="O14" s="13"/>
      <c r="P14" s="13"/>
      <c r="Q14" s="13"/>
      <c r="R14" s="13"/>
      <c r="S14" s="14"/>
    </row>
    <row r="15" spans="2:19" ht="20.100000000000001" customHeight="1" x14ac:dyDescent="0.2">
      <c r="B15" s="66" t="s">
        <v>82</v>
      </c>
      <c r="C15" s="67">
        <v>60</v>
      </c>
      <c r="D15" s="67">
        <v>3404</v>
      </c>
      <c r="E15" s="67">
        <v>57</v>
      </c>
      <c r="F15" s="68">
        <v>0</v>
      </c>
      <c r="G15" s="69">
        <v>0</v>
      </c>
      <c r="H15" s="69">
        <v>0</v>
      </c>
      <c r="I15" s="70">
        <f t="shared" si="0"/>
        <v>-1</v>
      </c>
      <c r="J15" s="12"/>
      <c r="L15" s="13"/>
      <c r="M15" s="3"/>
      <c r="N15" s="3"/>
      <c r="O15" s="13"/>
      <c r="P15" s="13"/>
      <c r="Q15" s="13"/>
      <c r="R15" s="13"/>
      <c r="S15" s="14"/>
    </row>
    <row r="16" spans="2:19" ht="20.100000000000001" customHeight="1" x14ac:dyDescent="0.2">
      <c r="B16" s="66" t="s">
        <v>154</v>
      </c>
      <c r="C16" s="67">
        <v>99</v>
      </c>
      <c r="D16" s="67">
        <v>99</v>
      </c>
      <c r="E16" s="67">
        <v>134</v>
      </c>
      <c r="F16" s="68">
        <v>460</v>
      </c>
      <c r="G16" s="69">
        <v>18440</v>
      </c>
      <c r="H16" s="69">
        <v>597</v>
      </c>
      <c r="I16" s="70">
        <f t="shared" si="0"/>
        <v>3.455223880597015</v>
      </c>
      <c r="J16" s="12"/>
      <c r="L16" s="13"/>
      <c r="M16" s="3"/>
      <c r="N16" s="3"/>
      <c r="O16" s="13"/>
      <c r="P16" s="13"/>
      <c r="Q16" s="13"/>
      <c r="R16" s="13"/>
      <c r="S16" s="14"/>
    </row>
    <row r="17" spans="2:19" ht="20.100000000000001" customHeight="1" x14ac:dyDescent="0.2">
      <c r="B17" s="66" t="s">
        <v>85</v>
      </c>
      <c r="C17" s="67">
        <v>509</v>
      </c>
      <c r="D17" s="67">
        <v>61781</v>
      </c>
      <c r="E17" s="67">
        <v>560</v>
      </c>
      <c r="F17" s="68">
        <v>580</v>
      </c>
      <c r="G17" s="69">
        <v>69581</v>
      </c>
      <c r="H17" s="69">
        <v>664</v>
      </c>
      <c r="I17" s="70">
        <f t="shared" si="0"/>
        <v>0.18571428571428572</v>
      </c>
      <c r="J17" s="12"/>
      <c r="L17" s="13"/>
      <c r="M17" s="3"/>
      <c r="N17" s="3"/>
      <c r="O17" s="13"/>
      <c r="P17" s="13"/>
      <c r="Q17" s="13"/>
      <c r="R17" s="13"/>
      <c r="S17" s="14"/>
    </row>
    <row r="18" spans="2:19" ht="20.100000000000001" customHeight="1" x14ac:dyDescent="0.2">
      <c r="B18" s="66" t="s">
        <v>155</v>
      </c>
      <c r="C18" s="67">
        <v>0</v>
      </c>
      <c r="D18" s="67">
        <v>0</v>
      </c>
      <c r="E18" s="67">
        <v>0</v>
      </c>
      <c r="F18" s="68">
        <v>80</v>
      </c>
      <c r="G18" s="69">
        <v>80</v>
      </c>
      <c r="H18" s="69">
        <v>97</v>
      </c>
      <c r="I18" s="71" t="s">
        <v>37</v>
      </c>
      <c r="J18" s="12"/>
      <c r="L18" s="13"/>
      <c r="M18" s="3"/>
      <c r="N18" s="3"/>
      <c r="O18" s="13"/>
      <c r="P18" s="13"/>
      <c r="Q18" s="13"/>
      <c r="R18" s="13"/>
      <c r="S18" s="14"/>
    </row>
    <row r="19" spans="2:19" ht="20.100000000000001" customHeight="1" x14ac:dyDescent="0.2">
      <c r="B19" s="66" t="s">
        <v>120</v>
      </c>
      <c r="C19" s="67">
        <v>3539</v>
      </c>
      <c r="D19" s="67">
        <v>3539</v>
      </c>
      <c r="E19" s="67">
        <v>5713</v>
      </c>
      <c r="F19" s="68">
        <v>601</v>
      </c>
      <c r="G19" s="69">
        <v>601</v>
      </c>
      <c r="H19" s="69">
        <v>970</v>
      </c>
      <c r="I19" s="70">
        <f t="shared" si="0"/>
        <v>-0.83021179765447228</v>
      </c>
      <c r="J19" s="12"/>
      <c r="L19" s="13"/>
      <c r="M19" s="3"/>
      <c r="N19" s="3"/>
      <c r="O19" s="13"/>
      <c r="P19" s="13"/>
      <c r="Q19" s="13"/>
      <c r="R19" s="13"/>
      <c r="S19" s="14"/>
    </row>
    <row r="20" spans="2:19" ht="20.100000000000001" customHeight="1" x14ac:dyDescent="0.2">
      <c r="B20" s="66" t="s">
        <v>121</v>
      </c>
      <c r="C20" s="67">
        <v>2331</v>
      </c>
      <c r="D20" s="67">
        <v>2472</v>
      </c>
      <c r="E20" s="67">
        <v>3766</v>
      </c>
      <c r="F20" s="68">
        <v>809</v>
      </c>
      <c r="G20" s="69">
        <v>817</v>
      </c>
      <c r="H20" s="69">
        <v>1308</v>
      </c>
      <c r="I20" s="70">
        <f t="shared" si="0"/>
        <v>-0.65268189060010617</v>
      </c>
      <c r="J20" s="12"/>
      <c r="L20" s="13"/>
      <c r="M20" s="3"/>
      <c r="N20" s="3"/>
      <c r="O20" s="13"/>
      <c r="P20" s="13"/>
      <c r="Q20" s="13"/>
      <c r="R20" s="13"/>
      <c r="S20" s="14"/>
    </row>
    <row r="21" spans="2:19" ht="20.100000000000001" customHeight="1" x14ac:dyDescent="0.2">
      <c r="B21" s="66" t="s">
        <v>156</v>
      </c>
      <c r="C21" s="67">
        <v>0</v>
      </c>
      <c r="D21" s="67">
        <v>0</v>
      </c>
      <c r="E21" s="67">
        <v>0</v>
      </c>
      <c r="F21" s="68">
        <v>109</v>
      </c>
      <c r="G21" s="69">
        <v>13080</v>
      </c>
      <c r="H21" s="69">
        <v>131</v>
      </c>
      <c r="I21" s="70" t="s">
        <v>37</v>
      </c>
      <c r="J21" s="12"/>
      <c r="L21" s="13"/>
      <c r="M21" s="3"/>
      <c r="N21" s="3"/>
      <c r="O21" s="13"/>
      <c r="P21" s="13"/>
      <c r="Q21" s="13"/>
      <c r="R21" s="13"/>
      <c r="S21" s="14"/>
    </row>
    <row r="22" spans="2:19" ht="20.100000000000001" customHeight="1" x14ac:dyDescent="0.2">
      <c r="B22" s="66" t="s">
        <v>86</v>
      </c>
      <c r="C22" s="67">
        <v>780</v>
      </c>
      <c r="D22" s="67">
        <v>297572</v>
      </c>
      <c r="E22" s="67">
        <v>4148</v>
      </c>
      <c r="F22" s="68">
        <v>420</v>
      </c>
      <c r="G22" s="69">
        <v>40557</v>
      </c>
      <c r="H22" s="69">
        <v>568</v>
      </c>
      <c r="I22" s="70">
        <f t="shared" si="0"/>
        <v>-0.86306653809064604</v>
      </c>
      <c r="J22" s="15"/>
      <c r="L22" s="16"/>
      <c r="M22" s="17"/>
      <c r="N22" s="17"/>
      <c r="O22" s="4"/>
      <c r="P22" s="4"/>
      <c r="Q22" s="4"/>
      <c r="R22" s="4"/>
      <c r="S22" s="4"/>
    </row>
    <row r="23" spans="2:19" ht="20.100000000000001" customHeight="1" x14ac:dyDescent="0.2">
      <c r="B23" s="66" t="s">
        <v>157</v>
      </c>
      <c r="C23" s="67">
        <v>300</v>
      </c>
      <c r="D23" s="67">
        <v>18936</v>
      </c>
      <c r="E23" s="67">
        <v>360</v>
      </c>
      <c r="F23" s="68">
        <v>0</v>
      </c>
      <c r="G23" s="69">
        <v>0</v>
      </c>
      <c r="H23" s="69">
        <v>0</v>
      </c>
      <c r="I23" s="70">
        <f t="shared" si="0"/>
        <v>-1</v>
      </c>
      <c r="J23" s="15"/>
      <c r="L23" s="16"/>
      <c r="M23" s="17"/>
      <c r="N23" s="17"/>
      <c r="O23" s="4"/>
      <c r="P23" s="4"/>
      <c r="Q23" s="4"/>
      <c r="R23" s="4"/>
      <c r="S23" s="4"/>
    </row>
    <row r="24" spans="2:19" ht="20.100000000000001" customHeight="1" x14ac:dyDescent="0.2">
      <c r="B24" s="66" t="s">
        <v>87</v>
      </c>
      <c r="C24" s="67">
        <v>12310</v>
      </c>
      <c r="D24" s="67">
        <v>744545</v>
      </c>
      <c r="E24" s="67">
        <v>12733</v>
      </c>
      <c r="F24" s="68">
        <v>12542</v>
      </c>
      <c r="G24" s="69">
        <v>739901</v>
      </c>
      <c r="H24" s="69">
        <v>12703</v>
      </c>
      <c r="I24" s="70">
        <f t="shared" si="0"/>
        <v>-2.3560826199638734E-3</v>
      </c>
      <c r="J24" s="15"/>
      <c r="L24" s="16"/>
      <c r="M24" s="17"/>
      <c r="N24" s="17"/>
      <c r="O24" s="4"/>
      <c r="P24" s="4"/>
      <c r="Q24" s="4"/>
      <c r="R24" s="4"/>
      <c r="S24" s="4"/>
    </row>
    <row r="25" spans="2:19" ht="20.100000000000001" customHeight="1" x14ac:dyDescent="0.2">
      <c r="B25" s="66" t="s">
        <v>207</v>
      </c>
      <c r="C25" s="67">
        <v>0</v>
      </c>
      <c r="D25" s="67">
        <v>5</v>
      </c>
      <c r="E25" s="67">
        <v>76</v>
      </c>
      <c r="F25" s="68">
        <v>0</v>
      </c>
      <c r="G25" s="69">
        <v>0</v>
      </c>
      <c r="H25" s="69">
        <v>0</v>
      </c>
      <c r="I25" s="70">
        <f t="shared" si="0"/>
        <v>-1</v>
      </c>
      <c r="J25" s="15"/>
      <c r="L25" s="16"/>
      <c r="M25" s="17"/>
      <c r="N25" s="17"/>
      <c r="O25" s="4"/>
      <c r="P25" s="4"/>
      <c r="Q25" s="4"/>
      <c r="R25" s="4"/>
      <c r="S25" s="4"/>
    </row>
    <row r="26" spans="2:19" ht="20.100000000000001" customHeight="1" x14ac:dyDescent="0.2">
      <c r="B26" s="66" t="s">
        <v>241</v>
      </c>
      <c r="C26" s="67">
        <v>0</v>
      </c>
      <c r="D26" s="67">
        <v>0</v>
      </c>
      <c r="E26" s="67">
        <v>0</v>
      </c>
      <c r="F26" s="68">
        <v>0</v>
      </c>
      <c r="G26" s="69">
        <v>54</v>
      </c>
      <c r="H26" s="69">
        <v>42</v>
      </c>
      <c r="I26" s="70" t="s">
        <v>37</v>
      </c>
      <c r="J26" s="15"/>
      <c r="L26" s="16"/>
      <c r="M26" s="17"/>
      <c r="N26" s="17"/>
      <c r="O26" s="4"/>
      <c r="P26" s="4"/>
      <c r="Q26" s="4"/>
      <c r="R26" s="4"/>
      <c r="S26" s="4"/>
    </row>
    <row r="27" spans="2:19" ht="20.100000000000001" customHeight="1" x14ac:dyDescent="0.2">
      <c r="B27" s="66" t="s">
        <v>190</v>
      </c>
      <c r="C27" s="67">
        <v>0</v>
      </c>
      <c r="D27" s="67">
        <v>0</v>
      </c>
      <c r="E27" s="67">
        <v>0</v>
      </c>
      <c r="F27" s="68">
        <v>7</v>
      </c>
      <c r="G27" s="69">
        <v>588</v>
      </c>
      <c r="H27" s="69">
        <v>7</v>
      </c>
      <c r="I27" s="70" t="s">
        <v>37</v>
      </c>
      <c r="J27" s="15"/>
      <c r="L27" s="16"/>
      <c r="M27" s="17"/>
      <c r="N27" s="17"/>
      <c r="O27" s="4"/>
      <c r="P27" s="4"/>
      <c r="Q27" s="4"/>
      <c r="R27" s="4"/>
      <c r="S27" s="4"/>
    </row>
    <row r="28" spans="2:19" ht="20.100000000000001" customHeight="1" x14ac:dyDescent="0.2">
      <c r="B28" s="66" t="s">
        <v>208</v>
      </c>
      <c r="C28" s="67">
        <v>0</v>
      </c>
      <c r="D28" s="67">
        <v>0</v>
      </c>
      <c r="E28" s="67">
        <v>0</v>
      </c>
      <c r="F28" s="68">
        <v>90</v>
      </c>
      <c r="G28" s="69">
        <v>90</v>
      </c>
      <c r="H28" s="69">
        <v>188</v>
      </c>
      <c r="I28" s="70" t="s">
        <v>37</v>
      </c>
      <c r="J28" s="15"/>
      <c r="L28" s="16"/>
      <c r="M28" s="17"/>
      <c r="N28" s="17"/>
      <c r="O28" s="4"/>
      <c r="P28" s="4"/>
      <c r="Q28" s="4"/>
      <c r="R28" s="4"/>
      <c r="S28" s="4"/>
    </row>
    <row r="29" spans="2:19" ht="20.100000000000001" customHeight="1" x14ac:dyDescent="0.2">
      <c r="B29" s="66" t="s">
        <v>88</v>
      </c>
      <c r="C29" s="67">
        <v>212</v>
      </c>
      <c r="D29" s="67">
        <v>25141</v>
      </c>
      <c r="E29" s="67">
        <v>231</v>
      </c>
      <c r="F29" s="68">
        <v>373</v>
      </c>
      <c r="G29" s="69">
        <v>46029</v>
      </c>
      <c r="H29" s="69">
        <v>432</v>
      </c>
      <c r="I29" s="70">
        <f t="shared" si="0"/>
        <v>0.87012987012987009</v>
      </c>
      <c r="J29" s="15"/>
      <c r="L29" s="16"/>
      <c r="M29" s="17"/>
      <c r="N29" s="17"/>
      <c r="O29" s="4"/>
      <c r="P29" s="4"/>
      <c r="Q29" s="4"/>
      <c r="R29" s="4"/>
      <c r="S29" s="4"/>
    </row>
    <row r="30" spans="2:19" ht="20.100000000000001" customHeight="1" x14ac:dyDescent="0.2">
      <c r="B30" s="66" t="s">
        <v>89</v>
      </c>
      <c r="C30" s="67">
        <v>115509</v>
      </c>
      <c r="D30" s="67">
        <v>9060109</v>
      </c>
      <c r="E30" s="67">
        <v>135707</v>
      </c>
      <c r="F30" s="68">
        <v>85610</v>
      </c>
      <c r="G30" s="69">
        <v>7029078</v>
      </c>
      <c r="H30" s="69">
        <v>97147</v>
      </c>
      <c r="I30" s="70">
        <f t="shared" si="0"/>
        <v>-0.28414156970532101</v>
      </c>
      <c r="J30" s="15"/>
      <c r="L30" s="16"/>
      <c r="M30" s="17"/>
      <c r="N30" s="17"/>
      <c r="O30" s="4"/>
      <c r="P30" s="4"/>
      <c r="Q30" s="4"/>
      <c r="R30" s="4"/>
      <c r="S30" s="4"/>
    </row>
    <row r="31" spans="2:19" ht="20.100000000000001" customHeight="1" x14ac:dyDescent="0.2">
      <c r="B31" s="66" t="s">
        <v>83</v>
      </c>
      <c r="C31" s="67">
        <v>0</v>
      </c>
      <c r="D31" s="67">
        <v>67684</v>
      </c>
      <c r="E31" s="67">
        <v>871</v>
      </c>
      <c r="F31" s="68">
        <v>0</v>
      </c>
      <c r="G31" s="69">
        <v>131591</v>
      </c>
      <c r="H31" s="69">
        <v>1741</v>
      </c>
      <c r="I31" s="70">
        <f t="shared" si="0"/>
        <v>0.99885189437428246</v>
      </c>
      <c r="J31" s="15"/>
      <c r="L31" s="16"/>
      <c r="M31" s="17"/>
      <c r="N31" s="17"/>
      <c r="O31" s="4"/>
      <c r="P31" s="4"/>
      <c r="Q31" s="4"/>
      <c r="R31" s="4"/>
      <c r="S31" s="4"/>
    </row>
    <row r="32" spans="2:19" ht="20.100000000000001" customHeight="1" x14ac:dyDescent="0.2">
      <c r="B32" s="66" t="s">
        <v>90</v>
      </c>
      <c r="C32" s="67">
        <v>11427</v>
      </c>
      <c r="D32" s="67">
        <v>23811</v>
      </c>
      <c r="E32" s="67">
        <v>14601</v>
      </c>
      <c r="F32" s="68">
        <v>16855</v>
      </c>
      <c r="G32" s="69">
        <v>72583</v>
      </c>
      <c r="H32" s="69">
        <v>21623</v>
      </c>
      <c r="I32" s="70">
        <f t="shared" si="0"/>
        <v>0.4809259639750702</v>
      </c>
      <c r="J32" s="15"/>
      <c r="L32" s="16"/>
      <c r="M32" s="17"/>
      <c r="N32" s="17"/>
      <c r="O32" s="4"/>
      <c r="P32" s="4"/>
      <c r="Q32" s="4"/>
      <c r="R32" s="4"/>
      <c r="S32" s="4"/>
    </row>
    <row r="33" spans="2:19" ht="20.100000000000001" customHeight="1" x14ac:dyDescent="0.2">
      <c r="B33" s="66" t="s">
        <v>91</v>
      </c>
      <c r="C33" s="67">
        <v>6378</v>
      </c>
      <c r="D33" s="67">
        <v>382680</v>
      </c>
      <c r="E33" s="67">
        <v>9605</v>
      </c>
      <c r="F33" s="68">
        <v>12299</v>
      </c>
      <c r="G33" s="69">
        <v>720948</v>
      </c>
      <c r="H33" s="69">
        <v>18442</v>
      </c>
      <c r="I33" s="70">
        <f t="shared" si="0"/>
        <v>0.9200416449765747</v>
      </c>
      <c r="J33" s="15"/>
      <c r="L33" s="16"/>
      <c r="M33" s="17"/>
      <c r="N33" s="17"/>
      <c r="O33" s="4"/>
      <c r="P33" s="4"/>
      <c r="Q33" s="4"/>
      <c r="R33" s="4"/>
      <c r="S33" s="4"/>
    </row>
    <row r="34" spans="2:19" ht="20.100000000000001" customHeight="1" x14ac:dyDescent="0.2">
      <c r="B34" s="66" t="s">
        <v>229</v>
      </c>
      <c r="C34" s="67">
        <v>240</v>
      </c>
      <c r="D34" s="67">
        <v>960</v>
      </c>
      <c r="E34" s="67">
        <v>295</v>
      </c>
      <c r="F34" s="68">
        <v>0</v>
      </c>
      <c r="G34" s="69">
        <v>0</v>
      </c>
      <c r="H34" s="69">
        <v>0</v>
      </c>
      <c r="I34" s="70">
        <f t="shared" si="0"/>
        <v>-1</v>
      </c>
      <c r="J34" s="15"/>
      <c r="L34" s="16"/>
      <c r="M34" s="17"/>
      <c r="N34" s="17"/>
      <c r="O34" s="4"/>
      <c r="P34" s="4"/>
      <c r="Q34" s="4"/>
      <c r="R34" s="4"/>
      <c r="S34" s="4"/>
    </row>
    <row r="35" spans="2:19" ht="20.100000000000001" customHeight="1" x14ac:dyDescent="0.2">
      <c r="B35" s="66" t="s">
        <v>209</v>
      </c>
      <c r="C35" s="67">
        <v>0</v>
      </c>
      <c r="D35" s="67">
        <v>6</v>
      </c>
      <c r="E35" s="67">
        <v>135</v>
      </c>
      <c r="F35" s="68">
        <v>0</v>
      </c>
      <c r="G35" s="69">
        <v>0</v>
      </c>
      <c r="H35" s="69">
        <v>0</v>
      </c>
      <c r="I35" s="70">
        <f t="shared" si="0"/>
        <v>-1</v>
      </c>
      <c r="J35" s="15"/>
      <c r="L35" s="16"/>
      <c r="M35" s="17"/>
      <c r="N35" s="17"/>
      <c r="O35" s="4"/>
      <c r="P35" s="4"/>
      <c r="Q35" s="4"/>
      <c r="R35" s="4"/>
      <c r="S35" s="4"/>
    </row>
    <row r="36" spans="2:19" ht="20.100000000000001" customHeight="1" x14ac:dyDescent="0.2">
      <c r="B36" s="66" t="s">
        <v>92</v>
      </c>
      <c r="C36" s="67">
        <v>1308</v>
      </c>
      <c r="D36" s="67">
        <v>1308</v>
      </c>
      <c r="E36" s="67">
        <v>1951</v>
      </c>
      <c r="F36" s="68">
        <v>1737</v>
      </c>
      <c r="G36" s="69">
        <v>12357</v>
      </c>
      <c r="H36" s="69">
        <v>2258</v>
      </c>
      <c r="I36" s="70">
        <f t="shared" si="0"/>
        <v>0.15735520246027679</v>
      </c>
      <c r="J36" s="15"/>
      <c r="L36" s="16"/>
      <c r="M36" s="17"/>
      <c r="N36" s="17"/>
      <c r="O36" s="4"/>
      <c r="P36" s="4"/>
      <c r="Q36" s="4"/>
      <c r="R36" s="4"/>
      <c r="S36" s="4"/>
    </row>
    <row r="37" spans="2:19" ht="20.100000000000001" customHeight="1" x14ac:dyDescent="0.2">
      <c r="B37" s="66" t="s">
        <v>230</v>
      </c>
      <c r="C37" s="67">
        <v>0</v>
      </c>
      <c r="D37" s="67">
        <v>0</v>
      </c>
      <c r="E37" s="67">
        <v>0</v>
      </c>
      <c r="F37" s="68">
        <v>0</v>
      </c>
      <c r="G37" s="69">
        <v>30</v>
      </c>
      <c r="H37" s="69">
        <v>743</v>
      </c>
      <c r="I37" s="70" t="s">
        <v>37</v>
      </c>
      <c r="J37" s="15"/>
      <c r="L37" s="16"/>
      <c r="M37" s="17"/>
      <c r="N37" s="17"/>
      <c r="O37" s="4"/>
      <c r="P37" s="4"/>
      <c r="Q37" s="4"/>
      <c r="R37" s="4"/>
      <c r="S37" s="4"/>
    </row>
    <row r="38" spans="2:19" ht="20.100000000000001" customHeight="1" x14ac:dyDescent="0.2">
      <c r="B38" s="66" t="s">
        <v>93</v>
      </c>
      <c r="C38" s="67">
        <v>680</v>
      </c>
      <c r="D38" s="67">
        <v>76356</v>
      </c>
      <c r="E38" s="67">
        <v>684</v>
      </c>
      <c r="F38" s="68">
        <v>820</v>
      </c>
      <c r="G38" s="69">
        <v>89448</v>
      </c>
      <c r="H38" s="69">
        <v>807</v>
      </c>
      <c r="I38" s="70">
        <f t="shared" si="0"/>
        <v>0.17982456140350878</v>
      </c>
      <c r="J38" s="15"/>
      <c r="L38" s="16"/>
      <c r="M38" s="17"/>
      <c r="N38" s="17"/>
      <c r="O38" s="4"/>
      <c r="P38" s="4"/>
      <c r="Q38" s="4"/>
      <c r="R38" s="4"/>
      <c r="S38" s="4"/>
    </row>
    <row r="39" spans="2:19" ht="20.100000000000001" customHeight="1" x14ac:dyDescent="0.2">
      <c r="B39" s="66" t="s">
        <v>158</v>
      </c>
      <c r="C39" s="67">
        <v>260</v>
      </c>
      <c r="D39" s="67">
        <v>22120</v>
      </c>
      <c r="E39" s="67">
        <v>265</v>
      </c>
      <c r="F39" s="68">
        <v>303</v>
      </c>
      <c r="G39" s="69">
        <v>23272</v>
      </c>
      <c r="H39" s="69">
        <v>343</v>
      </c>
      <c r="I39" s="70">
        <f t="shared" si="0"/>
        <v>0.29433962264150942</v>
      </c>
      <c r="J39" s="15"/>
      <c r="L39" s="16"/>
      <c r="M39" s="17"/>
      <c r="N39" s="17"/>
      <c r="O39" s="4"/>
      <c r="P39" s="4"/>
      <c r="Q39" s="4"/>
      <c r="R39" s="4"/>
      <c r="S39" s="4"/>
    </row>
    <row r="40" spans="2:19" ht="20.100000000000001" customHeight="1" x14ac:dyDescent="0.2">
      <c r="B40" s="44" t="s">
        <v>19</v>
      </c>
      <c r="C40" s="45">
        <f t="shared" ref="C40:H40" si="1">SUM(C14:C39)</f>
        <v>155942</v>
      </c>
      <c r="D40" s="45">
        <f t="shared" si="1"/>
        <v>10826966</v>
      </c>
      <c r="E40" s="45">
        <f t="shared" si="1"/>
        <v>192338</v>
      </c>
      <c r="F40" s="46">
        <f t="shared" si="1"/>
        <v>133695</v>
      </c>
      <c r="G40" s="47">
        <f t="shared" si="1"/>
        <v>9046252</v>
      </c>
      <c r="H40" s="47">
        <f t="shared" si="1"/>
        <v>161275</v>
      </c>
      <c r="I40" s="80">
        <f>+(H40-E40)/E40</f>
        <v>-0.16150214726159157</v>
      </c>
      <c r="J40" s="19"/>
      <c r="L40" s="13"/>
      <c r="M40" s="20"/>
      <c r="N40" s="20"/>
      <c r="O40" s="20"/>
      <c r="P40" s="3"/>
      <c r="Q40" s="3"/>
      <c r="R40" s="3"/>
      <c r="S40" s="3"/>
    </row>
    <row r="41" spans="2:19" ht="16.5" customHeight="1" x14ac:dyDescent="0.2">
      <c r="B41" s="48"/>
      <c r="C41" s="49"/>
      <c r="D41" s="49"/>
      <c r="E41" s="49"/>
      <c r="F41" s="50"/>
      <c r="G41" s="92" t="s">
        <v>16</v>
      </c>
      <c r="H41" s="92"/>
      <c r="I41" s="51">
        <f>+(F40-C40)/C40</f>
        <v>-0.14266201536468687</v>
      </c>
      <c r="J41" s="19"/>
      <c r="L41" s="13"/>
      <c r="M41" s="20"/>
      <c r="N41" s="20"/>
      <c r="O41" s="20"/>
      <c r="P41" s="3"/>
      <c r="S41" s="18"/>
    </row>
    <row r="42" spans="2:19" ht="16.5" customHeight="1" x14ac:dyDescent="0.2">
      <c r="B42" s="48"/>
      <c r="C42" s="49"/>
      <c r="D42" s="49"/>
      <c r="E42" s="49"/>
      <c r="F42" s="50"/>
      <c r="G42" s="74"/>
      <c r="H42" s="74"/>
      <c r="I42" s="77"/>
      <c r="J42" s="19"/>
      <c r="L42" s="13"/>
      <c r="M42" s="20"/>
      <c r="N42" s="20"/>
      <c r="O42" s="20"/>
      <c r="P42" s="3"/>
      <c r="S42" s="18"/>
    </row>
    <row r="43" spans="2:19" ht="16.5" customHeight="1" x14ac:dyDescent="0.2">
      <c r="B43" s="38"/>
      <c r="C43" s="39"/>
      <c r="D43" s="39"/>
      <c r="E43" s="40">
        <v>2024</v>
      </c>
      <c r="F43" s="38"/>
      <c r="G43" s="41"/>
      <c r="H43" s="41"/>
      <c r="I43" s="62">
        <v>2025</v>
      </c>
      <c r="J43" s="11"/>
      <c r="L43" s="13"/>
      <c r="M43" s="13"/>
      <c r="N43" s="13"/>
      <c r="O43" s="13"/>
      <c r="P43" s="13"/>
      <c r="Q43" s="13"/>
      <c r="R43" s="13"/>
      <c r="S43" s="14"/>
    </row>
    <row r="44" spans="2:19" ht="16.5" customHeight="1" x14ac:dyDescent="0.2">
      <c r="B44" s="42" t="s">
        <v>17</v>
      </c>
      <c r="C44" s="63" t="s">
        <v>20</v>
      </c>
      <c r="D44" s="63" t="s">
        <v>21</v>
      </c>
      <c r="E44" s="64" t="s">
        <v>22</v>
      </c>
      <c r="F44" s="65" t="s">
        <v>9</v>
      </c>
      <c r="G44" s="64" t="s">
        <v>10</v>
      </c>
      <c r="H44" s="64" t="s">
        <v>11</v>
      </c>
      <c r="I44" s="64" t="s">
        <v>23</v>
      </c>
      <c r="J44" s="12"/>
      <c r="L44" s="13"/>
      <c r="M44" s="4"/>
      <c r="N44" s="4"/>
      <c r="O44" s="4"/>
      <c r="P44" s="4"/>
      <c r="Q44" s="4"/>
      <c r="R44" s="4"/>
      <c r="S44" s="4"/>
    </row>
    <row r="45" spans="2:19" ht="20.100000000000001" customHeight="1" x14ac:dyDescent="0.2">
      <c r="B45" s="66" t="s">
        <v>119</v>
      </c>
      <c r="C45" s="67">
        <v>20</v>
      </c>
      <c r="D45" s="67">
        <v>4328</v>
      </c>
      <c r="E45" s="67">
        <v>49</v>
      </c>
      <c r="F45" s="68">
        <v>0</v>
      </c>
      <c r="G45" s="69">
        <v>2021</v>
      </c>
      <c r="H45" s="69">
        <v>25</v>
      </c>
      <c r="I45" s="70">
        <f>+(Tabla6[[#This Row],[TONELADAS]]-Tabla6[[#This Row],[TONS]])/Tabla6[[#This Row],[TONS]]</f>
        <v>-0.48979591836734693</v>
      </c>
      <c r="J45" s="12"/>
      <c r="L45" s="13"/>
      <c r="M45" s="4"/>
      <c r="N45" s="4"/>
      <c r="O45" s="4"/>
      <c r="P45" s="4"/>
      <c r="Q45" s="4"/>
      <c r="R45" s="4"/>
      <c r="S45" s="4"/>
    </row>
    <row r="46" spans="2:19" ht="20.100000000000001" customHeight="1" x14ac:dyDescent="0.2">
      <c r="B46" s="66" t="s">
        <v>94</v>
      </c>
      <c r="C46" s="67">
        <v>980</v>
      </c>
      <c r="D46" s="67">
        <v>90175</v>
      </c>
      <c r="E46" s="67">
        <v>1100</v>
      </c>
      <c r="F46" s="68">
        <v>1198</v>
      </c>
      <c r="G46" s="69">
        <v>122535</v>
      </c>
      <c r="H46" s="69">
        <v>1328</v>
      </c>
      <c r="I46" s="70">
        <f>+(Tabla6[[#This Row],[TONELADAS]]-Tabla6[[#This Row],[TONS]])/Tabla6[[#This Row],[TONS]]</f>
        <v>0.20727272727272728</v>
      </c>
      <c r="J46" s="12"/>
      <c r="L46" s="13"/>
      <c r="M46" s="4"/>
      <c r="N46" s="4"/>
      <c r="O46" s="4"/>
      <c r="P46" s="4"/>
      <c r="Q46" s="4"/>
      <c r="R46" s="4"/>
      <c r="S46" s="4"/>
    </row>
    <row r="47" spans="2:19" ht="20.100000000000001" customHeight="1" x14ac:dyDescent="0.2">
      <c r="B47" s="66" t="s">
        <v>210</v>
      </c>
      <c r="C47" s="67">
        <v>108</v>
      </c>
      <c r="D47" s="67">
        <v>108</v>
      </c>
      <c r="E47" s="67">
        <v>162</v>
      </c>
      <c r="F47" s="68">
        <v>0</v>
      </c>
      <c r="G47" s="69">
        <v>0</v>
      </c>
      <c r="H47" s="69">
        <v>0</v>
      </c>
      <c r="I47" s="70">
        <f>+(Tabla6[[#This Row],[TONELADAS]]-Tabla6[[#This Row],[TONS]])/Tabla6[[#This Row],[TONS]]</f>
        <v>-1</v>
      </c>
      <c r="J47" s="12"/>
      <c r="L47" s="13"/>
      <c r="M47" s="4"/>
      <c r="N47" s="4"/>
      <c r="O47" s="4"/>
      <c r="P47" s="4"/>
      <c r="Q47" s="4"/>
      <c r="R47" s="4"/>
      <c r="S47" s="4"/>
    </row>
    <row r="48" spans="2:19" ht="20.100000000000001" customHeight="1" x14ac:dyDescent="0.2">
      <c r="B48" s="66" t="s">
        <v>159</v>
      </c>
      <c r="C48" s="67">
        <v>126</v>
      </c>
      <c r="D48" s="67">
        <v>9114</v>
      </c>
      <c r="E48" s="67">
        <v>134</v>
      </c>
      <c r="F48" s="68">
        <v>105</v>
      </c>
      <c r="G48" s="69">
        <v>8232</v>
      </c>
      <c r="H48" s="69">
        <v>115</v>
      </c>
      <c r="I48" s="70">
        <f>+(Tabla6[[#This Row],[TONELADAS]]-Tabla6[[#This Row],[TONS]])/Tabla6[[#This Row],[TONS]]</f>
        <v>-0.1417910447761194</v>
      </c>
      <c r="J48" s="12"/>
      <c r="L48" s="13"/>
      <c r="M48" s="4"/>
      <c r="N48" s="4"/>
      <c r="O48" s="4"/>
      <c r="P48" s="4"/>
      <c r="Q48" s="4"/>
      <c r="R48" s="4"/>
      <c r="S48" s="4"/>
    </row>
    <row r="49" spans="2:19" ht="20.100000000000001" customHeight="1" x14ac:dyDescent="0.2">
      <c r="B49" s="66" t="s">
        <v>242</v>
      </c>
      <c r="C49" s="67">
        <v>72</v>
      </c>
      <c r="D49" s="67">
        <v>4320</v>
      </c>
      <c r="E49" s="67">
        <v>108</v>
      </c>
      <c r="F49" s="68">
        <v>0</v>
      </c>
      <c r="G49" s="69">
        <v>0</v>
      </c>
      <c r="H49" s="69">
        <v>0</v>
      </c>
      <c r="I49" s="70">
        <f>+(Tabla6[[#This Row],[TONELADAS]]-Tabla6[[#This Row],[TONS]])/Tabla6[[#This Row],[TONS]]</f>
        <v>-1</v>
      </c>
      <c r="J49" s="12"/>
      <c r="L49" s="13"/>
      <c r="M49" s="4"/>
      <c r="N49" s="4"/>
      <c r="O49" s="4"/>
      <c r="P49" s="4"/>
      <c r="Q49" s="4"/>
      <c r="R49" s="4"/>
      <c r="S49" s="4"/>
    </row>
    <row r="50" spans="2:19" ht="20.100000000000001" customHeight="1" x14ac:dyDescent="0.2">
      <c r="B50" s="66" t="s">
        <v>211</v>
      </c>
      <c r="C50" s="67">
        <v>168</v>
      </c>
      <c r="D50" s="67">
        <v>9408</v>
      </c>
      <c r="E50" s="67">
        <v>179</v>
      </c>
      <c r="F50" s="68">
        <v>170</v>
      </c>
      <c r="G50" s="69">
        <v>8890</v>
      </c>
      <c r="H50" s="69">
        <v>250</v>
      </c>
      <c r="I50" s="70">
        <f>+(Tabla6[[#This Row],[TONELADAS]]-Tabla6[[#This Row],[TONS]])/Tabla6[[#This Row],[TONS]]</f>
        <v>0.39664804469273746</v>
      </c>
      <c r="J50" s="12"/>
      <c r="L50" s="13"/>
      <c r="M50" s="4"/>
      <c r="N50" s="4"/>
      <c r="O50" s="4"/>
      <c r="P50" s="4"/>
      <c r="Q50" s="4"/>
      <c r="R50" s="4"/>
      <c r="S50" s="4"/>
    </row>
    <row r="51" spans="2:19" ht="20.100000000000001" customHeight="1" x14ac:dyDescent="0.2">
      <c r="B51" s="66" t="s">
        <v>95</v>
      </c>
      <c r="C51" s="67">
        <v>31776</v>
      </c>
      <c r="D51" s="67">
        <v>1280959</v>
      </c>
      <c r="E51" s="67">
        <v>41458</v>
      </c>
      <c r="F51" s="68">
        <v>28356</v>
      </c>
      <c r="G51" s="69">
        <v>737245</v>
      </c>
      <c r="H51" s="69">
        <v>38875</v>
      </c>
      <c r="I51" s="70">
        <f>+(Tabla6[[#This Row],[TONELADAS]]-Tabla6[[#This Row],[TONS]])/Tabla6[[#This Row],[TONS]]</f>
        <v>-6.2304018524772062E-2</v>
      </c>
      <c r="J51" s="12"/>
      <c r="L51" s="13"/>
      <c r="M51" s="4"/>
      <c r="N51" s="4"/>
      <c r="O51" s="4"/>
      <c r="P51" s="4"/>
      <c r="Q51" s="4"/>
      <c r="R51" s="4"/>
      <c r="S51" s="4"/>
    </row>
    <row r="52" spans="2:19" ht="20.100000000000001" customHeight="1" x14ac:dyDescent="0.2">
      <c r="B52" s="66" t="s">
        <v>96</v>
      </c>
      <c r="C52" s="67">
        <v>2740</v>
      </c>
      <c r="D52" s="67">
        <v>168454</v>
      </c>
      <c r="E52" s="67">
        <v>3345</v>
      </c>
      <c r="F52" s="68">
        <v>1135</v>
      </c>
      <c r="G52" s="69">
        <v>68728</v>
      </c>
      <c r="H52" s="69">
        <v>1359</v>
      </c>
      <c r="I52" s="70">
        <f>+(Tabla6[[#This Row],[TONELADAS]]-Tabla6[[#This Row],[TONS]])/Tabla6[[#This Row],[TONS]]</f>
        <v>-0.59372197309417041</v>
      </c>
      <c r="J52" s="12"/>
      <c r="L52" s="13"/>
      <c r="M52" s="4"/>
      <c r="N52" s="4"/>
      <c r="O52" s="4"/>
      <c r="P52" s="4"/>
      <c r="Q52" s="4"/>
      <c r="R52" s="4"/>
      <c r="S52" s="4"/>
    </row>
    <row r="53" spans="2:19" ht="20.100000000000001" customHeight="1" x14ac:dyDescent="0.2">
      <c r="B53" s="66" t="s">
        <v>97</v>
      </c>
      <c r="C53" s="67">
        <v>102</v>
      </c>
      <c r="D53" s="67">
        <v>6120</v>
      </c>
      <c r="E53" s="67">
        <v>154</v>
      </c>
      <c r="F53" s="68">
        <v>505</v>
      </c>
      <c r="G53" s="69">
        <v>30300</v>
      </c>
      <c r="H53" s="69">
        <v>761</v>
      </c>
      <c r="I53" s="70">
        <f>+(Tabla6[[#This Row],[TONELADAS]]-Tabla6[[#This Row],[TONS]])/Tabla6[[#This Row],[TONS]]</f>
        <v>3.9415584415584415</v>
      </c>
      <c r="J53" s="12"/>
      <c r="L53" s="13"/>
      <c r="M53" s="4"/>
      <c r="N53" s="4"/>
      <c r="O53" s="4"/>
      <c r="P53" s="4"/>
      <c r="Q53" s="4"/>
      <c r="R53" s="4"/>
      <c r="S53" s="4"/>
    </row>
    <row r="54" spans="2:19" ht="20.100000000000001" customHeight="1" x14ac:dyDescent="0.2">
      <c r="B54" s="66" t="s">
        <v>212</v>
      </c>
      <c r="C54" s="67">
        <v>0</v>
      </c>
      <c r="D54" s="67">
        <v>0</v>
      </c>
      <c r="E54" s="67">
        <v>0</v>
      </c>
      <c r="F54" s="68">
        <v>0</v>
      </c>
      <c r="G54" s="69">
        <v>44414</v>
      </c>
      <c r="H54" s="69">
        <v>595</v>
      </c>
      <c r="I54" s="70" t="s">
        <v>37</v>
      </c>
      <c r="J54" s="12"/>
      <c r="L54" s="13"/>
      <c r="M54" s="4"/>
      <c r="N54" s="4"/>
      <c r="O54" s="4"/>
      <c r="P54" s="4"/>
      <c r="Q54" s="4"/>
      <c r="R54" s="4"/>
      <c r="S54" s="4"/>
    </row>
    <row r="55" spans="2:19" ht="20.100000000000001" customHeight="1" x14ac:dyDescent="0.2">
      <c r="B55" s="66" t="s">
        <v>160</v>
      </c>
      <c r="C55" s="67">
        <v>70</v>
      </c>
      <c r="D55" s="67">
        <v>4200</v>
      </c>
      <c r="E55" s="67">
        <v>105</v>
      </c>
      <c r="F55" s="68">
        <v>144</v>
      </c>
      <c r="G55" s="69">
        <v>8640</v>
      </c>
      <c r="H55" s="69">
        <v>217</v>
      </c>
      <c r="I55" s="70">
        <f>+(Tabla6[[#This Row],[TONELADAS]]-Tabla6[[#This Row],[TONS]])/Tabla6[[#This Row],[TONS]]</f>
        <v>1.0666666666666667</v>
      </c>
      <c r="J55" s="12"/>
      <c r="L55" s="13"/>
      <c r="M55" s="4"/>
      <c r="N55" s="4"/>
      <c r="O55" s="4"/>
      <c r="P55" s="4"/>
      <c r="Q55" s="4"/>
      <c r="R55" s="4"/>
      <c r="S55" s="4"/>
    </row>
    <row r="56" spans="2:19" ht="20.100000000000001" customHeight="1" x14ac:dyDescent="0.2">
      <c r="B56" s="66" t="s">
        <v>98</v>
      </c>
      <c r="C56" s="67">
        <v>288</v>
      </c>
      <c r="D56" s="67">
        <v>288</v>
      </c>
      <c r="E56" s="67">
        <v>432</v>
      </c>
      <c r="F56" s="68">
        <v>484</v>
      </c>
      <c r="G56" s="69">
        <v>484</v>
      </c>
      <c r="H56" s="69">
        <v>617</v>
      </c>
      <c r="I56" s="70">
        <f>+(Tabla6[[#This Row],[TONELADAS]]-Tabla6[[#This Row],[TONS]])/Tabla6[[#This Row],[TONS]]</f>
        <v>0.42824074074074076</v>
      </c>
      <c r="J56" s="12"/>
      <c r="L56" s="13"/>
      <c r="M56" s="4"/>
      <c r="N56" s="4"/>
      <c r="O56" s="4"/>
      <c r="P56" s="4"/>
      <c r="Q56" s="4"/>
      <c r="R56" s="4"/>
      <c r="S56" s="4"/>
    </row>
    <row r="57" spans="2:19" ht="20.100000000000001" customHeight="1" x14ac:dyDescent="0.2">
      <c r="B57" s="66" t="s">
        <v>231</v>
      </c>
      <c r="C57" s="67">
        <v>0</v>
      </c>
      <c r="D57" s="67">
        <v>4</v>
      </c>
      <c r="E57" s="67">
        <v>74</v>
      </c>
      <c r="F57" s="68">
        <v>0</v>
      </c>
      <c r="G57" s="69">
        <v>0</v>
      </c>
      <c r="H57" s="69">
        <v>0</v>
      </c>
      <c r="I57" s="70">
        <f>+(Tabla6[[#This Row],[TONELADAS]]-Tabla6[[#This Row],[TONS]])/Tabla6[[#This Row],[TONS]]</f>
        <v>-1</v>
      </c>
      <c r="J57" s="12"/>
      <c r="L57" s="13"/>
      <c r="M57" s="4"/>
      <c r="N57" s="4"/>
      <c r="O57" s="4"/>
      <c r="P57" s="4"/>
      <c r="Q57" s="4"/>
      <c r="R57" s="4"/>
      <c r="S57" s="4"/>
    </row>
    <row r="58" spans="2:19" ht="20.100000000000001" customHeight="1" x14ac:dyDescent="0.2">
      <c r="B58" s="66" t="s">
        <v>99</v>
      </c>
      <c r="C58" s="67">
        <v>147</v>
      </c>
      <c r="D58" s="67">
        <v>14406</v>
      </c>
      <c r="E58" s="67">
        <v>157</v>
      </c>
      <c r="F58" s="68">
        <v>84</v>
      </c>
      <c r="G58" s="69">
        <v>8820</v>
      </c>
      <c r="H58" s="69">
        <v>90</v>
      </c>
      <c r="I58" s="70">
        <f>+(Tabla6[[#This Row],[TONELADAS]]-Tabla6[[#This Row],[TONS]])/Tabla6[[#This Row],[TONS]]</f>
        <v>-0.42675159235668791</v>
      </c>
      <c r="J58" s="12"/>
      <c r="L58" s="13"/>
      <c r="M58" s="4"/>
      <c r="N58" s="4"/>
      <c r="O58" s="4"/>
      <c r="P58" s="4"/>
      <c r="Q58" s="4"/>
      <c r="R58" s="4"/>
      <c r="S58" s="4"/>
    </row>
    <row r="59" spans="2:19" ht="20.100000000000001" customHeight="1" x14ac:dyDescent="0.2">
      <c r="B59" s="66" t="s">
        <v>100</v>
      </c>
      <c r="C59" s="67">
        <v>1337</v>
      </c>
      <c r="D59" s="67">
        <v>140140</v>
      </c>
      <c r="E59" s="67">
        <v>1453</v>
      </c>
      <c r="F59" s="68">
        <v>1215</v>
      </c>
      <c r="G59" s="69">
        <v>97531</v>
      </c>
      <c r="H59" s="69">
        <v>1294</v>
      </c>
      <c r="I59" s="70">
        <f>+(Tabla6[[#This Row],[TONELADAS]]-Tabla6[[#This Row],[TONS]])/Tabla6[[#This Row],[TONS]]</f>
        <v>-0.1094287680660702</v>
      </c>
      <c r="J59" s="12"/>
      <c r="L59" s="13"/>
      <c r="M59" s="4"/>
      <c r="N59" s="4"/>
      <c r="O59" s="4"/>
      <c r="P59" s="4"/>
      <c r="Q59" s="4"/>
      <c r="R59" s="4"/>
      <c r="S59" s="4"/>
    </row>
    <row r="60" spans="2:19" ht="20.100000000000001" customHeight="1" x14ac:dyDescent="0.2">
      <c r="B60" s="66" t="s">
        <v>101</v>
      </c>
      <c r="C60" s="67">
        <v>1060</v>
      </c>
      <c r="D60" s="67">
        <v>202589</v>
      </c>
      <c r="E60" s="67">
        <v>2761</v>
      </c>
      <c r="F60" s="68">
        <v>1131</v>
      </c>
      <c r="G60" s="69">
        <v>135438</v>
      </c>
      <c r="H60" s="69">
        <v>1819</v>
      </c>
      <c r="I60" s="70">
        <f>+(Tabla6[[#This Row],[TONELADAS]]-Tabla6[[#This Row],[TONS]])/Tabla6[[#This Row],[TONS]]</f>
        <v>-0.34118073161897861</v>
      </c>
      <c r="J60" s="12"/>
      <c r="L60" s="13"/>
      <c r="M60" s="4"/>
      <c r="N60" s="4"/>
      <c r="O60" s="4"/>
      <c r="P60" s="4"/>
      <c r="Q60" s="4"/>
      <c r="R60" s="4"/>
      <c r="S60" s="4"/>
    </row>
    <row r="61" spans="2:19" ht="20.100000000000001" customHeight="1" x14ac:dyDescent="0.2">
      <c r="B61" s="66" t="s">
        <v>252</v>
      </c>
      <c r="C61" s="67">
        <v>0</v>
      </c>
      <c r="D61" s="67">
        <v>0</v>
      </c>
      <c r="E61" s="67">
        <v>0</v>
      </c>
      <c r="F61" s="68">
        <v>0</v>
      </c>
      <c r="G61" s="69">
        <v>3804</v>
      </c>
      <c r="H61" s="69">
        <v>58</v>
      </c>
      <c r="I61" s="70" t="e">
        <f>+(Tabla6[[#This Row],[TONELADAS]]-Tabla6[[#This Row],[TONS]])/Tabla6[[#This Row],[TONS]]</f>
        <v>#DIV/0!</v>
      </c>
      <c r="J61" s="12"/>
      <c r="L61" s="13"/>
      <c r="M61" s="4"/>
      <c r="N61" s="4"/>
      <c r="O61" s="4"/>
      <c r="P61" s="4"/>
      <c r="Q61" s="4"/>
      <c r="R61" s="4"/>
      <c r="S61" s="4"/>
    </row>
    <row r="62" spans="2:19" ht="20.100000000000001" customHeight="1" x14ac:dyDescent="0.2">
      <c r="B62" s="66" t="s">
        <v>161</v>
      </c>
      <c r="C62" s="67">
        <v>21</v>
      </c>
      <c r="D62" s="67">
        <v>1176</v>
      </c>
      <c r="E62" s="67">
        <v>22</v>
      </c>
      <c r="F62" s="68">
        <v>0</v>
      </c>
      <c r="G62" s="69">
        <v>0</v>
      </c>
      <c r="H62" s="69">
        <v>0</v>
      </c>
      <c r="I62" s="70">
        <f>+(Tabla6[[#This Row],[TONELADAS]]-Tabla6[[#This Row],[TONS]])/Tabla6[[#This Row],[TONS]]</f>
        <v>-1</v>
      </c>
      <c r="J62" s="12"/>
      <c r="L62" s="13"/>
      <c r="M62" s="4"/>
      <c r="N62" s="4"/>
      <c r="O62" s="4"/>
      <c r="P62" s="4"/>
      <c r="Q62" s="4"/>
      <c r="R62" s="4"/>
      <c r="S62" s="4"/>
    </row>
    <row r="63" spans="2:19" ht="20.100000000000001" customHeight="1" x14ac:dyDescent="0.2">
      <c r="B63" s="66" t="s">
        <v>102</v>
      </c>
      <c r="C63" s="67">
        <v>1158</v>
      </c>
      <c r="D63" s="67">
        <v>87098</v>
      </c>
      <c r="E63" s="67">
        <v>1604</v>
      </c>
      <c r="F63" s="68">
        <v>593</v>
      </c>
      <c r="G63" s="69">
        <v>42044</v>
      </c>
      <c r="H63" s="69">
        <v>750</v>
      </c>
      <c r="I63" s="70">
        <f>+(Tabla6[[#This Row],[TONELADAS]]-Tabla6[[#This Row],[TONS]])/Tabla6[[#This Row],[TONS]]</f>
        <v>-0.53241895261845384</v>
      </c>
      <c r="J63" s="12"/>
      <c r="L63" s="13"/>
      <c r="M63" s="4"/>
      <c r="N63" s="4"/>
      <c r="O63" s="4"/>
      <c r="P63" s="4"/>
      <c r="Q63" s="4"/>
      <c r="R63" s="4"/>
      <c r="S63" s="4"/>
    </row>
    <row r="64" spans="2:19" ht="20.100000000000001" customHeight="1" x14ac:dyDescent="0.2">
      <c r="B64" s="66" t="s">
        <v>162</v>
      </c>
      <c r="C64" s="67">
        <v>540</v>
      </c>
      <c r="D64" s="67">
        <v>540</v>
      </c>
      <c r="E64" s="67">
        <v>810</v>
      </c>
      <c r="F64" s="68">
        <v>352</v>
      </c>
      <c r="G64" s="69">
        <v>352</v>
      </c>
      <c r="H64" s="69">
        <v>448</v>
      </c>
      <c r="I64" s="70">
        <f>+(Tabla6[[#This Row],[TONELADAS]]-Tabla6[[#This Row],[TONS]])/Tabla6[[#This Row],[TONS]]</f>
        <v>-0.44691358024691358</v>
      </c>
      <c r="J64" s="12"/>
      <c r="L64" s="13"/>
      <c r="M64" s="4"/>
      <c r="N64" s="4"/>
      <c r="O64" s="4"/>
      <c r="P64" s="4"/>
      <c r="Q64" s="4"/>
      <c r="R64" s="4"/>
      <c r="S64" s="4"/>
    </row>
    <row r="65" spans="2:19" ht="20.100000000000001" customHeight="1" x14ac:dyDescent="0.2">
      <c r="B65" s="66" t="s">
        <v>84</v>
      </c>
      <c r="C65" s="67">
        <v>1513</v>
      </c>
      <c r="D65" s="67">
        <v>185251</v>
      </c>
      <c r="E65" s="67">
        <v>1997</v>
      </c>
      <c r="F65" s="68">
        <v>626</v>
      </c>
      <c r="G65" s="69">
        <v>83941</v>
      </c>
      <c r="H65" s="69">
        <v>903</v>
      </c>
      <c r="I65" s="70">
        <f>+(Tabla6[[#This Row],[TONELADAS]]-Tabla6[[#This Row],[TONS]])/Tabla6[[#This Row],[TONS]]</f>
        <v>-0.54782173259889833</v>
      </c>
      <c r="J65" s="12"/>
      <c r="L65" s="13"/>
      <c r="M65" s="4"/>
      <c r="N65" s="4"/>
      <c r="O65" s="4"/>
      <c r="P65" s="4"/>
      <c r="Q65" s="4"/>
      <c r="R65" s="4"/>
      <c r="S65" s="4"/>
    </row>
    <row r="66" spans="2:19" ht="20.100000000000001" customHeight="1" x14ac:dyDescent="0.2">
      <c r="B66" s="66" t="s">
        <v>103</v>
      </c>
      <c r="C66" s="67">
        <v>13296</v>
      </c>
      <c r="D66" s="67">
        <v>1100431</v>
      </c>
      <c r="E66" s="67">
        <v>15320</v>
      </c>
      <c r="F66" s="68">
        <v>10367</v>
      </c>
      <c r="G66" s="69">
        <v>838411</v>
      </c>
      <c r="H66" s="69">
        <v>12318</v>
      </c>
      <c r="I66" s="70">
        <f>+(Tabla6[[#This Row],[TONELADAS]]-Tabla6[[#This Row],[TONS]])/Tabla6[[#This Row],[TONS]]</f>
        <v>-0.19595300261096607</v>
      </c>
      <c r="J66" s="12"/>
      <c r="L66" s="13"/>
      <c r="M66" s="4"/>
      <c r="N66" s="4"/>
      <c r="O66" s="4"/>
      <c r="P66" s="4"/>
      <c r="Q66" s="4"/>
      <c r="R66" s="4"/>
      <c r="S66" s="4"/>
    </row>
    <row r="67" spans="2:19" ht="20.100000000000001" customHeight="1" x14ac:dyDescent="0.2">
      <c r="B67" s="66" t="s">
        <v>104</v>
      </c>
      <c r="C67" s="67">
        <v>473</v>
      </c>
      <c r="D67" s="67">
        <v>36568</v>
      </c>
      <c r="E67" s="67">
        <v>517</v>
      </c>
      <c r="F67" s="68">
        <v>315</v>
      </c>
      <c r="G67" s="69">
        <v>17640</v>
      </c>
      <c r="H67" s="69">
        <v>335</v>
      </c>
      <c r="I67" s="70">
        <f>+(Tabla6[[#This Row],[TONELADAS]]-Tabla6[[#This Row],[TONS]])/Tabla6[[#This Row],[TONS]]</f>
        <v>-0.3520309477756286</v>
      </c>
      <c r="J67" s="12"/>
      <c r="L67" s="13"/>
      <c r="M67" s="4"/>
      <c r="N67" s="4"/>
      <c r="O67" s="4"/>
      <c r="P67" s="4"/>
      <c r="Q67" s="4"/>
      <c r="R67" s="4"/>
      <c r="S67" s="4"/>
    </row>
    <row r="68" spans="2:19" ht="20.100000000000001" customHeight="1" x14ac:dyDescent="0.2">
      <c r="B68" s="66" t="s">
        <v>105</v>
      </c>
      <c r="C68" s="67">
        <v>3878</v>
      </c>
      <c r="D68" s="67">
        <v>248774</v>
      </c>
      <c r="E68" s="67">
        <v>4341</v>
      </c>
      <c r="F68" s="68">
        <v>2593</v>
      </c>
      <c r="G68" s="69">
        <v>165733</v>
      </c>
      <c r="H68" s="69">
        <v>2956</v>
      </c>
      <c r="I68" s="70">
        <f>+(Tabla6[[#This Row],[TONELADAS]]-Tabla6[[#This Row],[TONS]])/Tabla6[[#This Row],[TONS]]</f>
        <v>-0.31905090992858787</v>
      </c>
      <c r="J68" s="12"/>
      <c r="L68" s="13"/>
      <c r="M68" s="4"/>
      <c r="N68" s="4"/>
      <c r="O68" s="4"/>
      <c r="P68" s="4"/>
      <c r="Q68" s="4"/>
      <c r="R68" s="4"/>
      <c r="S68" s="4"/>
    </row>
    <row r="69" spans="2:19" ht="20.100000000000001" customHeight="1" x14ac:dyDescent="0.2">
      <c r="B69" s="66" t="s">
        <v>106</v>
      </c>
      <c r="C69" s="67">
        <v>63</v>
      </c>
      <c r="D69" s="67">
        <v>4725</v>
      </c>
      <c r="E69" s="67">
        <v>61</v>
      </c>
      <c r="F69" s="68">
        <v>166</v>
      </c>
      <c r="G69" s="69">
        <v>10911</v>
      </c>
      <c r="H69" s="69">
        <v>174</v>
      </c>
      <c r="I69" s="70">
        <f>+(Tabla6[[#This Row],[TONELADAS]]-Tabla6[[#This Row],[TONS]])/Tabla6[[#This Row],[TONS]]</f>
        <v>1.8524590163934427</v>
      </c>
      <c r="J69" s="12"/>
      <c r="L69" s="13"/>
      <c r="M69" s="4"/>
      <c r="N69" s="4"/>
      <c r="O69" s="4"/>
      <c r="P69" s="4"/>
      <c r="Q69" s="4"/>
      <c r="R69" s="4"/>
      <c r="S69" s="4"/>
    </row>
    <row r="70" spans="2:19" ht="20.100000000000001" customHeight="1" x14ac:dyDescent="0.2">
      <c r="B70" s="66" t="s">
        <v>107</v>
      </c>
      <c r="C70" s="67">
        <v>3022</v>
      </c>
      <c r="D70" s="67">
        <v>213225</v>
      </c>
      <c r="E70" s="67">
        <v>3675</v>
      </c>
      <c r="F70" s="68">
        <v>2916</v>
      </c>
      <c r="G70" s="69">
        <v>191891</v>
      </c>
      <c r="H70" s="69">
        <v>3637</v>
      </c>
      <c r="I70" s="70">
        <f>+(Tabla6[[#This Row],[TONELADAS]]-Tabla6[[#This Row],[TONS]])/Tabla6[[#This Row],[TONS]]</f>
        <v>-1.0340136054421769E-2</v>
      </c>
      <c r="J70" s="12"/>
      <c r="L70" s="13"/>
      <c r="M70" s="4"/>
      <c r="N70" s="4"/>
      <c r="O70" s="4"/>
      <c r="P70" s="4"/>
      <c r="Q70" s="4"/>
      <c r="R70" s="4"/>
      <c r="S70" s="4"/>
    </row>
    <row r="71" spans="2:19" ht="20.100000000000001" customHeight="1" x14ac:dyDescent="0.2">
      <c r="B71" s="66" t="s">
        <v>108</v>
      </c>
      <c r="C71" s="67">
        <v>12502</v>
      </c>
      <c r="D71" s="67">
        <v>1191613</v>
      </c>
      <c r="E71" s="67">
        <v>16598</v>
      </c>
      <c r="F71" s="68">
        <v>8848</v>
      </c>
      <c r="G71" s="69">
        <v>811886</v>
      </c>
      <c r="H71" s="69">
        <v>10573</v>
      </c>
      <c r="I71" s="70">
        <f>+(Tabla6[[#This Row],[TONELADAS]]-Tabla6[[#This Row],[TONS]])/Tabla6[[#This Row],[TONS]]</f>
        <v>-0.36299554163152187</v>
      </c>
      <c r="J71" s="12"/>
      <c r="L71" s="13"/>
      <c r="M71" s="4"/>
      <c r="N71" s="4"/>
      <c r="O71" s="4"/>
      <c r="P71" s="4"/>
      <c r="Q71" s="4"/>
      <c r="R71" s="4"/>
      <c r="S71" s="4"/>
    </row>
    <row r="72" spans="2:19" ht="20.100000000000001" customHeight="1" x14ac:dyDescent="0.2">
      <c r="B72" s="66" t="s">
        <v>213</v>
      </c>
      <c r="C72" s="67">
        <v>0</v>
      </c>
      <c r="D72" s="67">
        <v>16613</v>
      </c>
      <c r="E72" s="67">
        <v>214</v>
      </c>
      <c r="F72" s="68">
        <v>0</v>
      </c>
      <c r="G72" s="69">
        <v>25893</v>
      </c>
      <c r="H72" s="69">
        <v>326</v>
      </c>
      <c r="I72" s="70">
        <f>+(Tabla6[[#This Row],[TONELADAS]]-Tabla6[[#This Row],[TONS]])/Tabla6[[#This Row],[TONS]]</f>
        <v>0.52336448598130836</v>
      </c>
      <c r="J72" s="12"/>
      <c r="L72" s="13"/>
      <c r="M72" s="4"/>
      <c r="N72" s="4"/>
      <c r="O72" s="4"/>
      <c r="P72" s="4"/>
      <c r="Q72" s="4"/>
      <c r="R72" s="4"/>
      <c r="S72" s="4"/>
    </row>
    <row r="73" spans="2:19" ht="20.100000000000001" customHeight="1" x14ac:dyDescent="0.2">
      <c r="B73" s="66" t="s">
        <v>191</v>
      </c>
      <c r="C73" s="67">
        <v>21</v>
      </c>
      <c r="D73" s="67">
        <v>2205</v>
      </c>
      <c r="E73" s="67">
        <v>22</v>
      </c>
      <c r="F73" s="68">
        <v>0</v>
      </c>
      <c r="G73" s="69">
        <v>0</v>
      </c>
      <c r="H73" s="69">
        <v>0</v>
      </c>
      <c r="I73" s="70">
        <f>+(Tabla6[[#This Row],[TONELADAS]]-Tabla6[[#This Row],[TONS]])/Tabla6[[#This Row],[TONS]]</f>
        <v>-1</v>
      </c>
      <c r="J73" s="12"/>
      <c r="L73" s="13"/>
      <c r="M73" s="4"/>
      <c r="N73" s="4"/>
      <c r="O73" s="4"/>
      <c r="P73" s="4"/>
      <c r="Q73" s="4"/>
      <c r="R73" s="4"/>
      <c r="S73" s="4"/>
    </row>
    <row r="74" spans="2:19" ht="20.100000000000001" customHeight="1" x14ac:dyDescent="0.2">
      <c r="B74" s="66" t="s">
        <v>163</v>
      </c>
      <c r="C74" s="67">
        <v>227</v>
      </c>
      <c r="D74" s="67">
        <v>22977</v>
      </c>
      <c r="E74" s="67">
        <v>255</v>
      </c>
      <c r="F74" s="68">
        <v>63</v>
      </c>
      <c r="G74" s="69">
        <v>6615</v>
      </c>
      <c r="H74" s="69">
        <v>67</v>
      </c>
      <c r="I74" s="70">
        <f>+(Tabla6[[#This Row],[TONELADAS]]-Tabla6[[#This Row],[TONS]])/Tabla6[[#This Row],[TONS]]</f>
        <v>-0.73725490196078436</v>
      </c>
      <c r="J74" s="12"/>
      <c r="L74" s="13"/>
      <c r="M74" s="4"/>
      <c r="N74" s="4"/>
      <c r="O74" s="4"/>
      <c r="P74" s="4"/>
      <c r="Q74" s="4"/>
      <c r="R74" s="4"/>
      <c r="S74" s="4"/>
    </row>
    <row r="75" spans="2:19" ht="20.100000000000001" customHeight="1" x14ac:dyDescent="0.2">
      <c r="B75" s="66" t="s">
        <v>164</v>
      </c>
      <c r="C75" s="67">
        <v>103</v>
      </c>
      <c r="D75" s="67">
        <v>9910</v>
      </c>
      <c r="E75" s="67">
        <v>114</v>
      </c>
      <c r="F75" s="68">
        <v>205</v>
      </c>
      <c r="G75" s="69">
        <v>19752</v>
      </c>
      <c r="H75" s="69">
        <v>236</v>
      </c>
      <c r="I75" s="70">
        <f>+(Tabla6[[#This Row],[TONELADAS]]-Tabla6[[#This Row],[TONS]])/Tabla6[[#This Row],[TONS]]</f>
        <v>1.0701754385964912</v>
      </c>
      <c r="J75" s="12"/>
      <c r="L75" s="13"/>
      <c r="M75" s="4"/>
      <c r="N75" s="4"/>
      <c r="O75" s="4"/>
      <c r="P75" s="4"/>
      <c r="Q75" s="4"/>
      <c r="R75" s="4"/>
      <c r="S75" s="4"/>
    </row>
    <row r="76" spans="2:19" ht="20.100000000000001" customHeight="1" x14ac:dyDescent="0.2">
      <c r="B76" s="66" t="s">
        <v>109</v>
      </c>
      <c r="C76" s="67">
        <v>21</v>
      </c>
      <c r="D76" s="67">
        <v>1953</v>
      </c>
      <c r="E76" s="67">
        <v>24</v>
      </c>
      <c r="F76" s="68">
        <v>62</v>
      </c>
      <c r="G76" s="69">
        <v>6975</v>
      </c>
      <c r="H76" s="69">
        <v>71</v>
      </c>
      <c r="I76" s="70">
        <f>+(Tabla6[[#This Row],[TONELADAS]]-Tabla6[[#This Row],[TONS]])/Tabla6[[#This Row],[TONS]]</f>
        <v>1.9583333333333333</v>
      </c>
      <c r="J76" s="12"/>
      <c r="L76" s="13"/>
      <c r="M76" s="4"/>
      <c r="N76" s="4"/>
      <c r="O76" s="4"/>
      <c r="P76" s="4"/>
      <c r="Q76" s="4"/>
      <c r="R76" s="4"/>
      <c r="S76" s="4"/>
    </row>
    <row r="77" spans="2:19" ht="20.100000000000001" customHeight="1" x14ac:dyDescent="0.2">
      <c r="B77" s="66" t="s">
        <v>110</v>
      </c>
      <c r="C77" s="67">
        <v>672</v>
      </c>
      <c r="D77" s="67">
        <v>74347</v>
      </c>
      <c r="E77" s="67">
        <v>779</v>
      </c>
      <c r="F77" s="68">
        <v>758</v>
      </c>
      <c r="G77" s="69">
        <v>51889</v>
      </c>
      <c r="H77" s="69">
        <v>913</v>
      </c>
      <c r="I77" s="70">
        <f>+(Tabla6[[#This Row],[TONELADAS]]-Tabla6[[#This Row],[TONS]])/Tabla6[[#This Row],[TONS]]</f>
        <v>0.17201540436456997</v>
      </c>
      <c r="J77" s="12"/>
      <c r="L77" s="13"/>
      <c r="M77" s="4"/>
      <c r="N77" s="4"/>
      <c r="O77" s="4"/>
      <c r="P77" s="4"/>
      <c r="Q77" s="4"/>
      <c r="R77" s="4"/>
      <c r="S77" s="4"/>
    </row>
    <row r="78" spans="2:19" ht="20.100000000000001" customHeight="1" x14ac:dyDescent="0.2">
      <c r="B78" s="66" t="s">
        <v>214</v>
      </c>
      <c r="C78" s="67">
        <v>0</v>
      </c>
      <c r="D78" s="67">
        <v>1</v>
      </c>
      <c r="E78" s="67">
        <v>2</v>
      </c>
      <c r="F78" s="68">
        <v>0</v>
      </c>
      <c r="G78" s="69">
        <v>0</v>
      </c>
      <c r="H78" s="69">
        <v>0</v>
      </c>
      <c r="I78" s="70">
        <f>+(Tabla6[[#This Row],[TONELADAS]]-Tabla6[[#This Row],[TONS]])/Tabla6[[#This Row],[TONS]]</f>
        <v>-1</v>
      </c>
      <c r="J78" s="12"/>
      <c r="L78" s="13"/>
      <c r="M78" s="4"/>
      <c r="N78" s="4"/>
      <c r="O78" s="4"/>
      <c r="P78" s="4"/>
      <c r="Q78" s="4"/>
      <c r="R78" s="4"/>
      <c r="S78" s="4"/>
    </row>
    <row r="79" spans="2:19" ht="20.100000000000001" customHeight="1" x14ac:dyDescent="0.2">
      <c r="B79" s="66" t="s">
        <v>165</v>
      </c>
      <c r="C79" s="67">
        <v>0</v>
      </c>
      <c r="D79" s="67">
        <v>0</v>
      </c>
      <c r="E79" s="67">
        <v>0</v>
      </c>
      <c r="F79" s="68">
        <v>220</v>
      </c>
      <c r="G79" s="69">
        <v>220</v>
      </c>
      <c r="H79" s="69">
        <v>280</v>
      </c>
      <c r="I79" s="70" t="s">
        <v>37</v>
      </c>
      <c r="J79" s="12"/>
      <c r="L79" s="13"/>
      <c r="M79" s="4"/>
      <c r="N79" s="4"/>
      <c r="O79" s="4"/>
      <c r="P79" s="4"/>
      <c r="Q79" s="4"/>
      <c r="R79" s="4"/>
      <c r="S79" s="4"/>
    </row>
    <row r="80" spans="2:19" ht="20.100000000000001" customHeight="1" x14ac:dyDescent="0.2">
      <c r="B80" s="66" t="s">
        <v>111</v>
      </c>
      <c r="C80" s="67">
        <v>876</v>
      </c>
      <c r="D80" s="67">
        <v>43611</v>
      </c>
      <c r="E80" s="67">
        <v>961</v>
      </c>
      <c r="F80" s="68">
        <v>637</v>
      </c>
      <c r="G80" s="69">
        <v>26732</v>
      </c>
      <c r="H80" s="69">
        <v>741</v>
      </c>
      <c r="I80" s="70">
        <f>+(Tabla6[[#This Row],[TONELADAS]]-Tabla6[[#This Row],[TONS]])/Tabla6[[#This Row],[TONS]]</f>
        <v>-0.22892819979188345</v>
      </c>
      <c r="J80" s="12"/>
      <c r="L80" s="13"/>
      <c r="M80" s="4"/>
      <c r="N80" s="4"/>
      <c r="O80" s="4"/>
      <c r="P80" s="4"/>
      <c r="Q80" s="4"/>
      <c r="R80" s="4"/>
      <c r="S80" s="4"/>
    </row>
    <row r="81" spans="2:19" ht="20.100000000000001" customHeight="1" x14ac:dyDescent="0.2">
      <c r="B81" s="66" t="s">
        <v>112</v>
      </c>
      <c r="C81" s="67">
        <v>1365</v>
      </c>
      <c r="D81" s="67">
        <v>81900</v>
      </c>
      <c r="E81" s="67">
        <v>2056</v>
      </c>
      <c r="F81" s="68">
        <v>488</v>
      </c>
      <c r="G81" s="69">
        <v>29280</v>
      </c>
      <c r="H81" s="69">
        <v>735</v>
      </c>
      <c r="I81" s="70">
        <f>+(Tabla6[[#This Row],[TONELADAS]]-Tabla6[[#This Row],[TONS]])/Tabla6[[#This Row],[TONS]]</f>
        <v>-0.64250972762645919</v>
      </c>
      <c r="J81" s="12"/>
      <c r="L81" s="13"/>
      <c r="M81" s="4"/>
      <c r="N81" s="4"/>
      <c r="O81" s="4"/>
      <c r="P81" s="4"/>
      <c r="Q81" s="4"/>
      <c r="R81" s="4"/>
      <c r="S81" s="4"/>
    </row>
    <row r="82" spans="2:19" ht="20.100000000000001" customHeight="1" x14ac:dyDescent="0.2">
      <c r="B82" s="66" t="s">
        <v>113</v>
      </c>
      <c r="C82" s="67">
        <v>391</v>
      </c>
      <c r="D82" s="67">
        <v>49383</v>
      </c>
      <c r="E82" s="67">
        <v>574</v>
      </c>
      <c r="F82" s="68">
        <v>185</v>
      </c>
      <c r="G82" s="69">
        <v>20625</v>
      </c>
      <c r="H82" s="69">
        <v>217</v>
      </c>
      <c r="I82" s="70">
        <f>+(Tabla6[[#This Row],[TONELADAS]]-Tabla6[[#This Row],[TONS]])/Tabla6[[#This Row],[TONS]]</f>
        <v>-0.62195121951219512</v>
      </c>
      <c r="J82" s="12"/>
      <c r="L82" s="13"/>
      <c r="M82" s="4"/>
      <c r="N82" s="4"/>
      <c r="O82" s="4"/>
      <c r="P82" s="4"/>
      <c r="Q82" s="4"/>
      <c r="R82" s="4"/>
      <c r="S82" s="4"/>
    </row>
    <row r="83" spans="2:19" ht="20.100000000000001" customHeight="1" x14ac:dyDescent="0.2">
      <c r="B83" s="66" t="s">
        <v>166</v>
      </c>
      <c r="C83" s="67">
        <v>60</v>
      </c>
      <c r="D83" s="67">
        <v>6720</v>
      </c>
      <c r="E83" s="67">
        <v>71</v>
      </c>
      <c r="F83" s="68">
        <v>40</v>
      </c>
      <c r="G83" s="69">
        <v>4480</v>
      </c>
      <c r="H83" s="69">
        <v>46</v>
      </c>
      <c r="I83" s="70">
        <f>+(Tabla6[[#This Row],[TONELADAS]]-Tabla6[[#This Row],[TONS]])/Tabla6[[#This Row],[TONS]]</f>
        <v>-0.352112676056338</v>
      </c>
      <c r="J83" s="12"/>
      <c r="L83" s="13"/>
      <c r="M83" s="4"/>
      <c r="N83" s="4"/>
      <c r="O83" s="4"/>
      <c r="P83" s="4"/>
      <c r="Q83" s="4"/>
      <c r="R83" s="4"/>
      <c r="S83" s="4"/>
    </row>
    <row r="84" spans="2:19" ht="20.100000000000001" customHeight="1" x14ac:dyDescent="0.2">
      <c r="B84" s="66" t="s">
        <v>114</v>
      </c>
      <c r="C84" s="67">
        <v>18</v>
      </c>
      <c r="D84" s="67">
        <v>18</v>
      </c>
      <c r="E84" s="67">
        <v>27</v>
      </c>
      <c r="F84" s="68">
        <v>0</v>
      </c>
      <c r="G84" s="69">
        <v>0</v>
      </c>
      <c r="H84" s="69">
        <v>0</v>
      </c>
      <c r="I84" s="70">
        <f>+(Tabla6[[#This Row],[TONELADAS]]-Tabla6[[#This Row],[TONS]])/Tabla6[[#This Row],[TONS]]</f>
        <v>-1</v>
      </c>
      <c r="J84" s="12"/>
      <c r="L84" s="13"/>
      <c r="M84" s="4"/>
      <c r="N84" s="4"/>
      <c r="O84" s="4"/>
      <c r="P84" s="4"/>
      <c r="Q84" s="4"/>
      <c r="R84" s="4"/>
      <c r="S84" s="4"/>
    </row>
    <row r="85" spans="2:19" ht="20.100000000000001" customHeight="1" x14ac:dyDescent="0.2">
      <c r="B85" s="66" t="s">
        <v>192</v>
      </c>
      <c r="C85" s="67">
        <v>54</v>
      </c>
      <c r="D85" s="67">
        <v>54</v>
      </c>
      <c r="E85" s="67">
        <v>81</v>
      </c>
      <c r="F85" s="68">
        <v>0</v>
      </c>
      <c r="G85" s="69">
        <v>0</v>
      </c>
      <c r="H85" s="69">
        <v>0</v>
      </c>
      <c r="I85" s="70">
        <f>+(Tabla6[[#This Row],[TONELADAS]]-Tabla6[[#This Row],[TONS]])/Tabla6[[#This Row],[TONS]]</f>
        <v>-1</v>
      </c>
      <c r="J85" s="12"/>
      <c r="L85" s="13"/>
      <c r="M85" s="4"/>
      <c r="N85" s="4"/>
      <c r="O85" s="4"/>
      <c r="P85" s="4"/>
      <c r="Q85" s="4"/>
      <c r="R85" s="4"/>
      <c r="S85" s="4"/>
    </row>
    <row r="86" spans="2:19" ht="20.100000000000001" customHeight="1" x14ac:dyDescent="0.2">
      <c r="B86" s="66" t="s">
        <v>215</v>
      </c>
      <c r="C86" s="67">
        <v>41</v>
      </c>
      <c r="D86" s="67">
        <v>2763</v>
      </c>
      <c r="E86" s="67">
        <v>55</v>
      </c>
      <c r="F86" s="68">
        <v>0</v>
      </c>
      <c r="G86" s="69">
        <v>0</v>
      </c>
      <c r="H86" s="69">
        <v>0</v>
      </c>
      <c r="I86" s="70">
        <f>+(Tabla6[[#This Row],[TONELADAS]]-Tabla6[[#This Row],[TONS]])/Tabla6[[#This Row],[TONS]]</f>
        <v>-1</v>
      </c>
      <c r="J86" s="12"/>
      <c r="L86" s="13"/>
      <c r="M86" s="4"/>
      <c r="N86" s="4"/>
      <c r="O86" s="4"/>
      <c r="P86" s="4"/>
      <c r="Q86" s="4"/>
      <c r="R86" s="4"/>
      <c r="S86" s="4"/>
    </row>
    <row r="87" spans="2:19" ht="20.100000000000001" customHeight="1" x14ac:dyDescent="0.2">
      <c r="B87" s="66" t="s">
        <v>115</v>
      </c>
      <c r="C87" s="67">
        <v>46762</v>
      </c>
      <c r="D87" s="67">
        <v>3828926</v>
      </c>
      <c r="E87" s="67">
        <v>51137</v>
      </c>
      <c r="F87" s="68">
        <v>53021</v>
      </c>
      <c r="G87" s="69">
        <v>4356147</v>
      </c>
      <c r="H87" s="69">
        <v>56774</v>
      </c>
      <c r="I87" s="70">
        <f>+(Tabla6[[#This Row],[TONELADAS]]-Tabla6[[#This Row],[TONS]])/Tabla6[[#This Row],[TONS]]</f>
        <v>0.11023329487455268</v>
      </c>
      <c r="J87" s="12"/>
      <c r="L87" s="13"/>
      <c r="M87" s="4"/>
      <c r="N87" s="4"/>
      <c r="O87" s="4"/>
      <c r="P87" s="4"/>
      <c r="Q87" s="4"/>
      <c r="R87" s="4"/>
      <c r="S87" s="4"/>
    </row>
    <row r="88" spans="2:19" ht="20.100000000000001" customHeight="1" x14ac:dyDescent="0.2">
      <c r="B88" s="66" t="s">
        <v>116</v>
      </c>
      <c r="C88" s="67">
        <v>21</v>
      </c>
      <c r="D88" s="67">
        <v>1323</v>
      </c>
      <c r="E88" s="67">
        <v>27</v>
      </c>
      <c r="F88" s="68">
        <v>66</v>
      </c>
      <c r="G88" s="69">
        <v>66</v>
      </c>
      <c r="H88" s="69">
        <v>84</v>
      </c>
      <c r="I88" s="70">
        <f>+(Tabla6[[#This Row],[TONELADAS]]-Tabla6[[#This Row],[TONS]])/Tabla6[[#This Row],[TONS]]</f>
        <v>2.1111111111111112</v>
      </c>
      <c r="J88" s="12"/>
      <c r="L88" s="13"/>
      <c r="M88" s="4"/>
      <c r="N88" s="4"/>
      <c r="O88" s="4"/>
      <c r="P88" s="4"/>
      <c r="Q88" s="4"/>
      <c r="R88" s="4"/>
      <c r="S88" s="4"/>
    </row>
    <row r="89" spans="2:19" ht="20.100000000000001" customHeight="1" x14ac:dyDescent="0.2">
      <c r="B89" s="66" t="s">
        <v>243</v>
      </c>
      <c r="C89" s="67">
        <v>0</v>
      </c>
      <c r="D89" s="67">
        <v>1925</v>
      </c>
      <c r="E89" s="67">
        <v>27</v>
      </c>
      <c r="F89" s="68">
        <v>0</v>
      </c>
      <c r="G89" s="69">
        <v>0</v>
      </c>
      <c r="H89" s="69">
        <v>0</v>
      </c>
      <c r="I89" s="70">
        <f>+(Tabla6[[#This Row],[TONELADAS]]-Tabla6[[#This Row],[TONS]])/Tabla6[[#This Row],[TONS]]</f>
        <v>-1</v>
      </c>
      <c r="J89" s="12"/>
      <c r="L89" s="13"/>
      <c r="M89" s="4"/>
      <c r="N89" s="4"/>
      <c r="O89" s="4"/>
      <c r="P89" s="4"/>
      <c r="Q89" s="4"/>
      <c r="R89" s="4"/>
      <c r="S89" s="4"/>
    </row>
    <row r="90" spans="2:19" ht="20.100000000000001" customHeight="1" x14ac:dyDescent="0.2">
      <c r="B90" s="66" t="s">
        <v>117</v>
      </c>
      <c r="C90" s="67">
        <v>326</v>
      </c>
      <c r="D90" s="67">
        <v>27514</v>
      </c>
      <c r="E90" s="67">
        <v>330</v>
      </c>
      <c r="F90" s="68">
        <v>286</v>
      </c>
      <c r="G90" s="69">
        <v>24714</v>
      </c>
      <c r="H90" s="69">
        <v>281</v>
      </c>
      <c r="I90" s="70">
        <f>+(Tabla6[[#This Row],[TONELADAS]]-Tabla6[[#This Row],[TONS]])/Tabla6[[#This Row],[TONS]]</f>
        <v>-0.1484848484848485</v>
      </c>
      <c r="J90" s="12"/>
      <c r="L90" s="13"/>
      <c r="M90" s="4"/>
      <c r="N90" s="4"/>
      <c r="O90" s="4"/>
      <c r="P90" s="4"/>
      <c r="Q90" s="4"/>
      <c r="R90" s="4"/>
      <c r="S90" s="4"/>
    </row>
    <row r="91" spans="2:19" ht="20.100000000000001" customHeight="1" x14ac:dyDescent="0.2">
      <c r="B91" s="66" t="s">
        <v>167</v>
      </c>
      <c r="C91" s="67">
        <v>0</v>
      </c>
      <c r="D91" s="67">
        <v>30478</v>
      </c>
      <c r="E91" s="67">
        <v>396</v>
      </c>
      <c r="F91" s="68">
        <v>0</v>
      </c>
      <c r="G91" s="69">
        <v>29255</v>
      </c>
      <c r="H91" s="69">
        <v>366</v>
      </c>
      <c r="I91" s="70">
        <f>+(Tabla6[[#This Row],[TONELADAS]]-Tabla6[[#This Row],[TONS]])/Tabla6[[#This Row],[TONS]]</f>
        <v>-7.575757575757576E-2</v>
      </c>
      <c r="J91" s="12"/>
      <c r="L91" s="13"/>
      <c r="M91" s="4"/>
      <c r="N91" s="4"/>
      <c r="O91" s="4"/>
      <c r="P91" s="4"/>
      <c r="Q91" s="4"/>
      <c r="R91" s="4"/>
      <c r="S91" s="4"/>
    </row>
    <row r="92" spans="2:19" ht="20.100000000000001" customHeight="1" x14ac:dyDescent="0.2">
      <c r="B92" s="66" t="s">
        <v>118</v>
      </c>
      <c r="C92" s="67">
        <v>29488</v>
      </c>
      <c r="D92" s="67">
        <v>1620295</v>
      </c>
      <c r="E92" s="67">
        <v>38513</v>
      </c>
      <c r="F92" s="68">
        <v>16281</v>
      </c>
      <c r="G92" s="69">
        <v>990770</v>
      </c>
      <c r="H92" s="69">
        <v>20450</v>
      </c>
      <c r="I92" s="70">
        <f>+(Tabla6[[#This Row],[TONELADAS]]-Tabla6[[#This Row],[TONS]])/Tabla6[[#This Row],[TONS]]</f>
        <v>-0.46901046399916912</v>
      </c>
      <c r="J92" s="12"/>
      <c r="L92" s="13"/>
      <c r="M92" s="4"/>
      <c r="N92" s="4"/>
      <c r="O92" s="4"/>
      <c r="P92" s="4"/>
      <c r="Q92" s="4"/>
      <c r="R92" s="4"/>
      <c r="S92" s="4"/>
    </row>
    <row r="93" spans="2:19" ht="20.100000000000001" customHeight="1" x14ac:dyDescent="0.2">
      <c r="B93" s="66" t="s">
        <v>168</v>
      </c>
      <c r="C93" s="67">
        <v>36</v>
      </c>
      <c r="D93" s="67">
        <v>36</v>
      </c>
      <c r="E93" s="67">
        <v>54</v>
      </c>
      <c r="F93" s="68">
        <v>0</v>
      </c>
      <c r="G93" s="69">
        <v>0</v>
      </c>
      <c r="H93" s="69">
        <v>0</v>
      </c>
      <c r="I93" s="70">
        <f>+(Tabla6[[#This Row],[TONELADAS]]-Tabla6[[#This Row],[TONS]])/Tabla6[[#This Row],[TONS]]</f>
        <v>-1</v>
      </c>
      <c r="J93" s="12"/>
      <c r="L93" s="13"/>
      <c r="M93" s="4"/>
      <c r="N93" s="4"/>
      <c r="O93" s="4"/>
      <c r="P93" s="4"/>
      <c r="Q93" s="4"/>
      <c r="R93" s="4"/>
      <c r="S93" s="4"/>
    </row>
    <row r="94" spans="2:19" ht="20.100000000000001" customHeight="1" x14ac:dyDescent="0.2">
      <c r="B94" s="66" t="s">
        <v>169</v>
      </c>
      <c r="C94" s="67">
        <v>0</v>
      </c>
      <c r="D94" s="67">
        <v>0</v>
      </c>
      <c r="E94" s="67">
        <v>0</v>
      </c>
      <c r="F94" s="68">
        <v>80</v>
      </c>
      <c r="G94" s="69">
        <v>12951</v>
      </c>
      <c r="H94" s="69">
        <v>258</v>
      </c>
      <c r="I94" s="70" t="s">
        <v>37</v>
      </c>
      <c r="J94" s="12"/>
      <c r="L94" s="13"/>
      <c r="M94" s="4"/>
      <c r="N94" s="4"/>
      <c r="O94" s="4"/>
      <c r="P94" s="4"/>
      <c r="Q94" s="4"/>
      <c r="R94" s="4"/>
      <c r="S94" s="4"/>
    </row>
    <row r="95" spans="2:19" ht="20.100000000000001" customHeight="1" x14ac:dyDescent="0.2">
      <c r="B95" s="44" t="s">
        <v>19</v>
      </c>
      <c r="C95" s="45">
        <f t="shared" ref="C95:H95" si="2">SUM(C45:C94)</f>
        <v>155942</v>
      </c>
      <c r="D95" s="45">
        <f t="shared" si="2"/>
        <v>10826966</v>
      </c>
      <c r="E95" s="45">
        <f t="shared" si="2"/>
        <v>192335</v>
      </c>
      <c r="F95" s="46">
        <f t="shared" si="2"/>
        <v>133695</v>
      </c>
      <c r="G95" s="47">
        <f t="shared" si="2"/>
        <v>9046255</v>
      </c>
      <c r="H95" s="47">
        <f t="shared" si="2"/>
        <v>161342</v>
      </c>
      <c r="I95" s="80">
        <f>+(H95-E95)/E95</f>
        <v>-0.16114071801804145</v>
      </c>
    </row>
    <row r="96" spans="2:19" ht="16.5" customHeight="1" x14ac:dyDescent="0.2">
      <c r="B96" s="48"/>
      <c r="C96" s="49"/>
      <c r="D96" s="49"/>
      <c r="E96" s="49"/>
      <c r="F96" s="50"/>
      <c r="G96" s="92" t="s">
        <v>16</v>
      </c>
      <c r="H96" s="92"/>
      <c r="I96" s="51">
        <f>+(F95-C95)/C95</f>
        <v>-0.14266201536468687</v>
      </c>
    </row>
  </sheetData>
  <mergeCells count="4">
    <mergeCell ref="G41:H41"/>
    <mergeCell ref="G96:H96"/>
    <mergeCell ref="B9:I9"/>
    <mergeCell ref="F10:I10"/>
  </mergeCells>
  <pageMargins left="0.95972222222222203" right="0.27013888888888898" top="0.27013888888888898" bottom="0.43333333333333302" header="0.511811023622047" footer="0.21"/>
  <pageSetup paperSize="9" orientation="portrait" horizontalDpi="300" verticalDpi="300" r:id="rId1"/>
  <headerFooter>
    <oddFooter>&amp;C&amp;8Form.1100 - 31/03/08</oddFooter>
  </headerFooter>
  <ignoredErrors>
    <ignoredError sqref="I94 I62:I86 I18:I37 I54:I60" calculatedColumn="1"/>
  </ignoredErrors>
  <drawing r:id="rId2"/>
  <tableParts count="2">
    <tablePart r:id="rId3"/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J133"/>
  <sheetViews>
    <sheetView showGridLines="0" zoomScaleNormal="100" zoomScalePageLayoutView="110" workbookViewId="0">
      <selection activeCell="H19" sqref="H19"/>
    </sheetView>
  </sheetViews>
  <sheetFormatPr baseColWidth="10" defaultColWidth="11.42578125" defaultRowHeight="11.25" x14ac:dyDescent="0.2"/>
  <cols>
    <col min="1" max="1" width="4.7109375" style="3" customWidth="1"/>
    <col min="2" max="2" width="15.140625" style="3" customWidth="1"/>
    <col min="3" max="3" width="12.140625" style="3" customWidth="1"/>
    <col min="4" max="4" width="9.7109375" style="3" customWidth="1"/>
    <col min="5" max="5" width="13" style="3" customWidth="1"/>
    <col min="6" max="6" width="9.7109375" style="3" customWidth="1"/>
    <col min="7" max="7" width="10.140625" style="3" customWidth="1"/>
    <col min="8" max="8" width="13.5703125" style="3" customWidth="1"/>
    <col min="9" max="9" width="12.140625" style="3" customWidth="1"/>
    <col min="10" max="10" width="9.7109375" style="3" customWidth="1"/>
    <col min="11" max="16384" width="11.42578125" style="3"/>
  </cols>
  <sheetData>
    <row r="1" spans="2:10" s="1" customFormat="1" ht="12.75" x14ac:dyDescent="0.2"/>
    <row r="2" spans="2:10" s="1" customFormat="1" ht="12.75" x14ac:dyDescent="0.2"/>
    <row r="3" spans="2:10" s="1" customFormat="1" ht="12.75" x14ac:dyDescent="0.2"/>
    <row r="4" spans="2:10" s="1" customFormat="1" ht="12.75" x14ac:dyDescent="0.2"/>
    <row r="5" spans="2:10" s="1" customFormat="1" ht="12.75" x14ac:dyDescent="0.2"/>
    <row r="6" spans="2:10" s="1" customFormat="1" ht="12.75" x14ac:dyDescent="0.2"/>
    <row r="7" spans="2:10" s="1" customFormat="1" ht="12.75" x14ac:dyDescent="0.2"/>
    <row r="8" spans="2:10" s="1" customFormat="1" ht="12.75" x14ac:dyDescent="0.2"/>
    <row r="9" spans="2:10" s="1" customFormat="1" ht="12.75" x14ac:dyDescent="0.2"/>
    <row r="10" spans="2:10" s="1" customFormat="1" ht="20.100000000000001" customHeight="1" x14ac:dyDescent="0.2">
      <c r="B10" s="93" t="s">
        <v>29</v>
      </c>
      <c r="C10" s="93"/>
      <c r="D10" s="93"/>
      <c r="E10" s="93"/>
      <c r="F10" s="93"/>
      <c r="G10" s="93"/>
      <c r="H10" s="93"/>
      <c r="I10" s="93"/>
      <c r="J10" s="93"/>
    </row>
    <row r="11" spans="2:10" s="1" customFormat="1" ht="12.75" x14ac:dyDescent="0.2">
      <c r="B11" s="9"/>
      <c r="C11" s="9"/>
      <c r="D11" s="9"/>
      <c r="E11" s="9"/>
      <c r="G11" s="94" t="str">
        <f>+CONCATENATE(MID(Principal!C13,1,14)," de ambas temporadas")</f>
        <v>datos al 31/08 de ambas temporadas</v>
      </c>
      <c r="H11" s="94"/>
      <c r="I11" s="94"/>
      <c r="J11" s="94"/>
    </row>
    <row r="12" spans="2:10" ht="12.75" customHeight="1" x14ac:dyDescent="0.2">
      <c r="B12" s="10"/>
      <c r="C12" s="10"/>
      <c r="D12" s="21"/>
      <c r="E12" s="21"/>
      <c r="F12" s="21"/>
      <c r="H12" s="21"/>
      <c r="I12" s="21"/>
      <c r="J12" s="21"/>
    </row>
    <row r="13" spans="2:10" ht="6" customHeight="1" x14ac:dyDescent="0.2"/>
    <row r="14" spans="2:10" ht="16.5" customHeight="1" x14ac:dyDescent="0.2">
      <c r="B14" s="39"/>
      <c r="C14" s="39"/>
      <c r="D14" s="39"/>
      <c r="E14" s="52"/>
      <c r="F14" s="40">
        <v>2024</v>
      </c>
      <c r="G14" s="41"/>
      <c r="H14" s="41"/>
      <c r="I14" s="41"/>
      <c r="J14" s="62">
        <v>2025</v>
      </c>
    </row>
    <row r="15" spans="2:10" ht="20.100000000000001" customHeight="1" x14ac:dyDescent="0.2">
      <c r="B15" s="43" t="s">
        <v>17</v>
      </c>
      <c r="C15" s="42" t="s">
        <v>15</v>
      </c>
      <c r="D15" s="63" t="s">
        <v>20</v>
      </c>
      <c r="E15" s="63" t="s">
        <v>21</v>
      </c>
      <c r="F15" s="64" t="s">
        <v>22</v>
      </c>
      <c r="G15" s="65" t="s">
        <v>9</v>
      </c>
      <c r="H15" s="64" t="s">
        <v>10</v>
      </c>
      <c r="I15" s="64" t="s">
        <v>11</v>
      </c>
      <c r="J15" s="64" t="s">
        <v>23</v>
      </c>
    </row>
    <row r="16" spans="2:10" s="22" customFormat="1" ht="20.100000000000001" customHeight="1" x14ac:dyDescent="0.2">
      <c r="B16" s="66" t="s">
        <v>119</v>
      </c>
      <c r="C16" s="66" t="s">
        <v>89</v>
      </c>
      <c r="D16" s="67">
        <v>20</v>
      </c>
      <c r="E16" s="67">
        <v>2400</v>
      </c>
      <c r="F16" s="67">
        <v>24</v>
      </c>
      <c r="G16" s="72">
        <v>0</v>
      </c>
      <c r="H16" s="73">
        <v>0</v>
      </c>
      <c r="I16" s="73">
        <v>0</v>
      </c>
      <c r="J16" s="71">
        <f>(+I16-F16)/F16</f>
        <v>-1</v>
      </c>
    </row>
    <row r="17" spans="2:10" s="22" customFormat="1" ht="20.100000000000001" customHeight="1" x14ac:dyDescent="0.2">
      <c r="B17" s="66" t="s">
        <v>119</v>
      </c>
      <c r="C17" s="66" t="s">
        <v>83</v>
      </c>
      <c r="D17" s="67">
        <v>0</v>
      </c>
      <c r="E17" s="67">
        <v>1928</v>
      </c>
      <c r="F17" s="67">
        <v>25</v>
      </c>
      <c r="G17" s="68">
        <v>0</v>
      </c>
      <c r="H17" s="69">
        <v>2021</v>
      </c>
      <c r="I17" s="69">
        <v>25</v>
      </c>
      <c r="J17" s="71">
        <f t="shared" ref="J17:J80" si="0">(+I17-F17)/F17</f>
        <v>0</v>
      </c>
    </row>
    <row r="18" spans="2:10" s="22" customFormat="1" ht="20.100000000000001" customHeight="1" x14ac:dyDescent="0.2">
      <c r="B18" s="66" t="s">
        <v>94</v>
      </c>
      <c r="C18" s="66" t="s">
        <v>87</v>
      </c>
      <c r="D18" s="67">
        <v>0</v>
      </c>
      <c r="E18" s="67">
        <v>0</v>
      </c>
      <c r="F18" s="67">
        <v>0</v>
      </c>
      <c r="G18" s="68">
        <v>185</v>
      </c>
      <c r="H18" s="69">
        <v>10360</v>
      </c>
      <c r="I18" s="69">
        <v>197</v>
      </c>
      <c r="J18" s="71" t="s">
        <v>37</v>
      </c>
    </row>
    <row r="19" spans="2:10" s="22" customFormat="1" ht="20.100000000000001" customHeight="1" x14ac:dyDescent="0.2">
      <c r="B19" s="66" t="s">
        <v>94</v>
      </c>
      <c r="C19" s="66" t="s">
        <v>89</v>
      </c>
      <c r="D19" s="67">
        <v>980</v>
      </c>
      <c r="E19" s="67">
        <v>90175</v>
      </c>
      <c r="F19" s="67">
        <v>1100</v>
      </c>
      <c r="G19" s="68">
        <v>1013</v>
      </c>
      <c r="H19" s="69">
        <v>112175</v>
      </c>
      <c r="I19" s="69">
        <v>1131</v>
      </c>
      <c r="J19" s="71">
        <f t="shared" si="0"/>
        <v>2.8181818181818183E-2</v>
      </c>
    </row>
    <row r="20" spans="2:10" s="22" customFormat="1" ht="20.100000000000001" customHeight="1" x14ac:dyDescent="0.2">
      <c r="B20" s="66" t="s">
        <v>210</v>
      </c>
      <c r="C20" s="66" t="s">
        <v>174</v>
      </c>
      <c r="D20" s="67">
        <v>108</v>
      </c>
      <c r="E20" s="67">
        <v>108</v>
      </c>
      <c r="F20" s="67">
        <v>162</v>
      </c>
      <c r="G20" s="68">
        <v>0</v>
      </c>
      <c r="H20" s="69">
        <v>0</v>
      </c>
      <c r="I20" s="69">
        <v>0</v>
      </c>
      <c r="J20" s="71">
        <f t="shared" si="0"/>
        <v>-1</v>
      </c>
    </row>
    <row r="21" spans="2:10" s="22" customFormat="1" ht="20.100000000000001" customHeight="1" x14ac:dyDescent="0.2">
      <c r="B21" s="66" t="s">
        <v>170</v>
      </c>
      <c r="C21" s="66" t="s">
        <v>171</v>
      </c>
      <c r="D21" s="67">
        <v>84</v>
      </c>
      <c r="E21" s="67">
        <v>4704</v>
      </c>
      <c r="F21" s="67">
        <v>89</v>
      </c>
      <c r="G21" s="68">
        <v>63</v>
      </c>
      <c r="H21" s="69">
        <v>3528</v>
      </c>
      <c r="I21" s="69">
        <v>67</v>
      </c>
      <c r="J21" s="71">
        <f t="shared" si="0"/>
        <v>-0.24719101123595505</v>
      </c>
    </row>
    <row r="22" spans="2:10" s="22" customFormat="1" ht="20.100000000000001" customHeight="1" x14ac:dyDescent="0.2">
      <c r="B22" s="66" t="s">
        <v>170</v>
      </c>
      <c r="C22" s="66" t="s">
        <v>172</v>
      </c>
      <c r="D22" s="67">
        <v>42</v>
      </c>
      <c r="E22" s="67">
        <v>4410</v>
      </c>
      <c r="F22" s="67">
        <v>45</v>
      </c>
      <c r="G22" s="68">
        <v>42</v>
      </c>
      <c r="H22" s="69">
        <v>4704</v>
      </c>
      <c r="I22" s="69">
        <v>48</v>
      </c>
      <c r="J22" s="71">
        <f t="shared" si="0"/>
        <v>6.6666666666666666E-2</v>
      </c>
    </row>
    <row r="23" spans="2:10" s="22" customFormat="1" ht="20.100000000000001" customHeight="1" x14ac:dyDescent="0.2">
      <c r="B23" s="66" t="s">
        <v>242</v>
      </c>
      <c r="C23" s="66" t="s">
        <v>232</v>
      </c>
      <c r="D23" s="67">
        <v>72</v>
      </c>
      <c r="E23" s="67">
        <v>4320</v>
      </c>
      <c r="F23" s="67">
        <v>108</v>
      </c>
      <c r="G23" s="68">
        <v>0</v>
      </c>
      <c r="H23" s="69">
        <v>0</v>
      </c>
      <c r="I23" s="69">
        <v>0</v>
      </c>
      <c r="J23" s="71">
        <f t="shared" si="0"/>
        <v>-1</v>
      </c>
    </row>
    <row r="24" spans="2:10" s="22" customFormat="1" ht="20.100000000000001" customHeight="1" x14ac:dyDescent="0.2">
      <c r="B24" s="66" t="s">
        <v>211</v>
      </c>
      <c r="C24" s="66" t="s">
        <v>171</v>
      </c>
      <c r="D24" s="67">
        <v>168</v>
      </c>
      <c r="E24" s="67">
        <v>9408</v>
      </c>
      <c r="F24" s="67">
        <v>179</v>
      </c>
      <c r="G24" s="68">
        <v>80</v>
      </c>
      <c r="H24" s="69">
        <v>8800</v>
      </c>
      <c r="I24" s="69">
        <v>62</v>
      </c>
      <c r="J24" s="71">
        <f t="shared" si="0"/>
        <v>-0.65363128491620115</v>
      </c>
    </row>
    <row r="25" spans="2:10" s="22" customFormat="1" ht="20.100000000000001" customHeight="1" x14ac:dyDescent="0.2">
      <c r="B25" s="66" t="s">
        <v>211</v>
      </c>
      <c r="C25" s="66" t="s">
        <v>208</v>
      </c>
      <c r="D25" s="67">
        <v>0</v>
      </c>
      <c r="E25" s="67">
        <v>0</v>
      </c>
      <c r="F25" s="67">
        <v>0</v>
      </c>
      <c r="G25" s="68">
        <v>90</v>
      </c>
      <c r="H25" s="69">
        <v>90</v>
      </c>
      <c r="I25" s="69">
        <v>188</v>
      </c>
      <c r="J25" s="71" t="s">
        <v>37</v>
      </c>
    </row>
    <row r="26" spans="2:10" s="22" customFormat="1" ht="20.100000000000001" customHeight="1" x14ac:dyDescent="0.2">
      <c r="B26" s="66" t="s">
        <v>95</v>
      </c>
      <c r="C26" s="66" t="s">
        <v>85</v>
      </c>
      <c r="D26" s="67">
        <v>60</v>
      </c>
      <c r="E26" s="67">
        <v>7040</v>
      </c>
      <c r="F26" s="67">
        <v>67</v>
      </c>
      <c r="G26" s="68">
        <v>0</v>
      </c>
      <c r="H26" s="69">
        <v>0</v>
      </c>
      <c r="I26" s="69">
        <v>0</v>
      </c>
      <c r="J26" s="71">
        <f t="shared" si="0"/>
        <v>-1</v>
      </c>
    </row>
    <row r="27" spans="2:10" s="22" customFormat="1" ht="20.100000000000001" customHeight="1" x14ac:dyDescent="0.2">
      <c r="B27" s="66" t="s">
        <v>95</v>
      </c>
      <c r="C27" s="66" t="s">
        <v>87</v>
      </c>
      <c r="D27" s="67">
        <v>1349</v>
      </c>
      <c r="E27" s="67">
        <v>74761</v>
      </c>
      <c r="F27" s="67">
        <v>1407</v>
      </c>
      <c r="G27" s="68">
        <v>0</v>
      </c>
      <c r="H27" s="69">
        <v>0</v>
      </c>
      <c r="I27" s="69">
        <v>0</v>
      </c>
      <c r="J27" s="71">
        <f t="shared" si="0"/>
        <v>-1</v>
      </c>
    </row>
    <row r="28" spans="2:10" s="22" customFormat="1" ht="20.100000000000001" customHeight="1" x14ac:dyDescent="0.2">
      <c r="B28" s="66" t="s">
        <v>95</v>
      </c>
      <c r="C28" s="66" t="s">
        <v>89</v>
      </c>
      <c r="D28" s="67">
        <v>13979</v>
      </c>
      <c r="E28" s="67">
        <v>893257</v>
      </c>
      <c r="F28" s="67">
        <v>17789</v>
      </c>
      <c r="G28" s="68">
        <v>42</v>
      </c>
      <c r="H28" s="69">
        <v>4200</v>
      </c>
      <c r="I28" s="69">
        <v>46</v>
      </c>
      <c r="J28" s="71">
        <f t="shared" si="0"/>
        <v>-0.99741413232896736</v>
      </c>
    </row>
    <row r="29" spans="2:10" s="22" customFormat="1" ht="20.100000000000001" customHeight="1" x14ac:dyDescent="0.2">
      <c r="B29" s="66" t="s">
        <v>95</v>
      </c>
      <c r="C29" s="66" t="s">
        <v>90</v>
      </c>
      <c r="D29" s="67">
        <v>11283</v>
      </c>
      <c r="E29" s="67">
        <v>15171</v>
      </c>
      <c r="F29" s="67">
        <v>14384</v>
      </c>
      <c r="G29" s="68">
        <v>16855</v>
      </c>
      <c r="H29" s="69">
        <v>72583</v>
      </c>
      <c r="I29" s="69">
        <v>21623</v>
      </c>
      <c r="J29" s="71">
        <f t="shared" si="0"/>
        <v>0.5032675194660734</v>
      </c>
    </row>
    <row r="30" spans="2:10" s="22" customFormat="1" ht="20.100000000000001" customHeight="1" x14ac:dyDescent="0.2">
      <c r="B30" s="66" t="s">
        <v>95</v>
      </c>
      <c r="C30" s="66" t="s">
        <v>91</v>
      </c>
      <c r="D30" s="67">
        <v>4841</v>
      </c>
      <c r="E30" s="67">
        <v>290460</v>
      </c>
      <c r="F30" s="67">
        <v>7291</v>
      </c>
      <c r="G30" s="68">
        <v>11162</v>
      </c>
      <c r="H30" s="69">
        <v>652728</v>
      </c>
      <c r="I30" s="69">
        <v>16729</v>
      </c>
      <c r="J30" s="71">
        <f t="shared" si="0"/>
        <v>1.2944726374982856</v>
      </c>
    </row>
    <row r="31" spans="2:10" s="22" customFormat="1" ht="20.100000000000001" customHeight="1" x14ac:dyDescent="0.2">
      <c r="B31" s="66" t="s">
        <v>95</v>
      </c>
      <c r="C31" s="66" t="s">
        <v>216</v>
      </c>
      <c r="D31" s="67">
        <v>0</v>
      </c>
      <c r="E31" s="67">
        <v>6</v>
      </c>
      <c r="F31" s="67">
        <v>135</v>
      </c>
      <c r="G31" s="68">
        <v>0</v>
      </c>
      <c r="H31" s="69">
        <v>3</v>
      </c>
      <c r="I31" s="69">
        <v>67</v>
      </c>
      <c r="J31" s="71">
        <f t="shared" si="0"/>
        <v>-0.50370370370370365</v>
      </c>
    </row>
    <row r="32" spans="2:10" s="22" customFormat="1" ht="20.100000000000001" customHeight="1" x14ac:dyDescent="0.2">
      <c r="B32" s="66" t="s">
        <v>95</v>
      </c>
      <c r="C32" s="66" t="s">
        <v>92</v>
      </c>
      <c r="D32" s="67">
        <v>264</v>
      </c>
      <c r="E32" s="67">
        <v>264</v>
      </c>
      <c r="F32" s="67">
        <v>385</v>
      </c>
      <c r="G32" s="68">
        <v>297</v>
      </c>
      <c r="H32" s="69">
        <v>7731</v>
      </c>
      <c r="I32" s="69">
        <v>410</v>
      </c>
      <c r="J32" s="71">
        <f t="shared" si="0"/>
        <v>6.4935064935064929E-2</v>
      </c>
    </row>
    <row r="33" spans="2:10" s="22" customFormat="1" ht="20.100000000000001" customHeight="1" x14ac:dyDescent="0.2">
      <c r="B33" s="66" t="s">
        <v>96</v>
      </c>
      <c r="C33" s="66" t="s">
        <v>171</v>
      </c>
      <c r="D33" s="67">
        <v>0</v>
      </c>
      <c r="E33" s="67">
        <v>0</v>
      </c>
      <c r="F33" s="67">
        <v>0</v>
      </c>
      <c r="G33" s="68">
        <v>21</v>
      </c>
      <c r="H33" s="69">
        <v>1176</v>
      </c>
      <c r="I33" s="69">
        <v>22</v>
      </c>
      <c r="J33" s="71" t="s">
        <v>37</v>
      </c>
    </row>
    <row r="34" spans="2:10" s="22" customFormat="1" ht="20.100000000000001" customHeight="1" x14ac:dyDescent="0.2">
      <c r="B34" s="66" t="s">
        <v>96</v>
      </c>
      <c r="C34" s="66" t="s">
        <v>172</v>
      </c>
      <c r="D34" s="67">
        <v>2740</v>
      </c>
      <c r="E34" s="67">
        <v>168454</v>
      </c>
      <c r="F34" s="67">
        <v>3345</v>
      </c>
      <c r="G34" s="68">
        <v>1114</v>
      </c>
      <c r="H34" s="69">
        <v>67552</v>
      </c>
      <c r="I34" s="69">
        <v>1336</v>
      </c>
      <c r="J34" s="71">
        <f t="shared" si="0"/>
        <v>-0.60059790732436469</v>
      </c>
    </row>
    <row r="35" spans="2:10" s="22" customFormat="1" ht="20.100000000000001" customHeight="1" x14ac:dyDescent="0.2">
      <c r="B35" s="66" t="s">
        <v>97</v>
      </c>
      <c r="C35" s="66" t="s">
        <v>91</v>
      </c>
      <c r="D35" s="67">
        <v>102</v>
      </c>
      <c r="E35" s="67">
        <v>6120</v>
      </c>
      <c r="F35" s="67">
        <v>154</v>
      </c>
      <c r="G35" s="68">
        <v>505</v>
      </c>
      <c r="H35" s="69">
        <v>30300</v>
      </c>
      <c r="I35" s="69">
        <v>761</v>
      </c>
      <c r="J35" s="71">
        <f t="shared" si="0"/>
        <v>3.9415584415584415</v>
      </c>
    </row>
    <row r="36" spans="2:10" s="22" customFormat="1" ht="20.100000000000001" customHeight="1" x14ac:dyDescent="0.2">
      <c r="B36" s="66" t="s">
        <v>217</v>
      </c>
      <c r="C36" s="66" t="s">
        <v>218</v>
      </c>
      <c r="D36" s="67">
        <v>0</v>
      </c>
      <c r="E36" s="67">
        <v>0</v>
      </c>
      <c r="F36" s="67">
        <v>0</v>
      </c>
      <c r="G36" s="68">
        <v>0</v>
      </c>
      <c r="H36" s="69">
        <v>8721</v>
      </c>
      <c r="I36" s="69">
        <v>109</v>
      </c>
      <c r="J36" s="71" t="s">
        <v>37</v>
      </c>
    </row>
    <row r="37" spans="2:10" s="22" customFormat="1" ht="20.100000000000001" customHeight="1" x14ac:dyDescent="0.2">
      <c r="B37" s="66" t="s">
        <v>217</v>
      </c>
      <c r="C37" s="66" t="s">
        <v>241</v>
      </c>
      <c r="D37" s="67">
        <v>0</v>
      </c>
      <c r="E37" s="67">
        <v>0</v>
      </c>
      <c r="F37" s="67">
        <v>0</v>
      </c>
      <c r="G37" s="68">
        <v>0</v>
      </c>
      <c r="H37" s="69">
        <v>54</v>
      </c>
      <c r="I37" s="69">
        <v>42</v>
      </c>
      <c r="J37" s="71" t="s">
        <v>37</v>
      </c>
    </row>
    <row r="38" spans="2:10" s="22" customFormat="1" ht="20.100000000000001" customHeight="1" x14ac:dyDescent="0.2">
      <c r="B38" s="66" t="s">
        <v>217</v>
      </c>
      <c r="C38" s="66" t="s">
        <v>219</v>
      </c>
      <c r="D38" s="67">
        <v>0</v>
      </c>
      <c r="E38" s="67">
        <v>0</v>
      </c>
      <c r="F38" s="67">
        <v>0</v>
      </c>
      <c r="G38" s="68">
        <v>0</v>
      </c>
      <c r="H38" s="69">
        <v>35639</v>
      </c>
      <c r="I38" s="69">
        <v>444</v>
      </c>
      <c r="J38" s="71" t="s">
        <v>37</v>
      </c>
    </row>
    <row r="39" spans="2:10" s="22" customFormat="1" ht="20.100000000000001" customHeight="1" x14ac:dyDescent="0.2">
      <c r="B39" s="66" t="s">
        <v>160</v>
      </c>
      <c r="C39" s="66" t="s">
        <v>173</v>
      </c>
      <c r="D39" s="67">
        <v>70</v>
      </c>
      <c r="E39" s="67">
        <v>4200</v>
      </c>
      <c r="F39" s="67">
        <v>105</v>
      </c>
      <c r="G39" s="68">
        <v>144</v>
      </c>
      <c r="H39" s="69">
        <v>8640</v>
      </c>
      <c r="I39" s="69">
        <v>217</v>
      </c>
      <c r="J39" s="71">
        <f t="shared" si="0"/>
        <v>1.0666666666666667</v>
      </c>
    </row>
    <row r="40" spans="2:10" s="22" customFormat="1" ht="20.100000000000001" customHeight="1" x14ac:dyDescent="0.2">
      <c r="B40" s="66" t="s">
        <v>98</v>
      </c>
      <c r="C40" s="66" t="s">
        <v>92</v>
      </c>
      <c r="D40" s="67">
        <v>288</v>
      </c>
      <c r="E40" s="67">
        <v>288</v>
      </c>
      <c r="F40" s="67">
        <v>432</v>
      </c>
      <c r="G40" s="68">
        <v>484</v>
      </c>
      <c r="H40" s="69">
        <v>484</v>
      </c>
      <c r="I40" s="69">
        <v>617</v>
      </c>
      <c r="J40" s="71">
        <f t="shared" si="0"/>
        <v>0.42824074074074076</v>
      </c>
    </row>
    <row r="41" spans="2:10" s="22" customFormat="1" ht="20.100000000000001" customHeight="1" x14ac:dyDescent="0.2">
      <c r="B41" s="66" t="s">
        <v>231</v>
      </c>
      <c r="C41" s="66" t="s">
        <v>220</v>
      </c>
      <c r="D41" s="67">
        <v>0</v>
      </c>
      <c r="E41" s="67">
        <v>4</v>
      </c>
      <c r="F41" s="67">
        <v>74</v>
      </c>
      <c r="G41" s="68">
        <v>0</v>
      </c>
      <c r="H41" s="69">
        <v>0</v>
      </c>
      <c r="I41" s="69">
        <v>0</v>
      </c>
      <c r="J41" s="71">
        <f t="shared" si="0"/>
        <v>-1</v>
      </c>
    </row>
    <row r="42" spans="2:10" s="22" customFormat="1" ht="20.100000000000001" customHeight="1" x14ac:dyDescent="0.2">
      <c r="B42" s="66" t="s">
        <v>99</v>
      </c>
      <c r="C42" s="66" t="s">
        <v>87</v>
      </c>
      <c r="D42" s="67">
        <v>21</v>
      </c>
      <c r="E42" s="67">
        <v>1176</v>
      </c>
      <c r="F42" s="67">
        <v>22</v>
      </c>
      <c r="G42" s="68">
        <v>0</v>
      </c>
      <c r="H42" s="69">
        <v>0</v>
      </c>
      <c r="I42" s="69">
        <v>0</v>
      </c>
      <c r="J42" s="71">
        <f t="shared" si="0"/>
        <v>-1</v>
      </c>
    </row>
    <row r="43" spans="2:10" s="22" customFormat="1" ht="20.100000000000001" customHeight="1" x14ac:dyDescent="0.2">
      <c r="B43" s="66" t="s">
        <v>99</v>
      </c>
      <c r="C43" s="66" t="s">
        <v>89</v>
      </c>
      <c r="D43" s="67">
        <v>126</v>
      </c>
      <c r="E43" s="67">
        <v>13230</v>
      </c>
      <c r="F43" s="67">
        <v>135</v>
      </c>
      <c r="G43" s="68">
        <v>84</v>
      </c>
      <c r="H43" s="69">
        <v>8820</v>
      </c>
      <c r="I43" s="69">
        <v>90</v>
      </c>
      <c r="J43" s="71">
        <f t="shared" si="0"/>
        <v>-0.33333333333333331</v>
      </c>
    </row>
    <row r="44" spans="2:10" s="22" customFormat="1" ht="20.100000000000001" customHeight="1" x14ac:dyDescent="0.2">
      <c r="B44" s="66" t="s">
        <v>100</v>
      </c>
      <c r="C44" s="66" t="s">
        <v>87</v>
      </c>
      <c r="D44" s="67">
        <v>42</v>
      </c>
      <c r="E44" s="67">
        <v>2352</v>
      </c>
      <c r="F44" s="67">
        <v>45</v>
      </c>
      <c r="G44" s="68">
        <v>609</v>
      </c>
      <c r="H44" s="69">
        <v>33691</v>
      </c>
      <c r="I44" s="69">
        <v>643</v>
      </c>
      <c r="J44" s="71">
        <f t="shared" si="0"/>
        <v>13.28888888888889</v>
      </c>
    </row>
    <row r="45" spans="2:10" s="22" customFormat="1" ht="20.100000000000001" customHeight="1" x14ac:dyDescent="0.2">
      <c r="B45" s="66" t="s">
        <v>100</v>
      </c>
      <c r="C45" s="66" t="s">
        <v>89</v>
      </c>
      <c r="D45" s="67">
        <v>1295</v>
      </c>
      <c r="E45" s="67">
        <v>137788</v>
      </c>
      <c r="F45" s="67">
        <v>1408</v>
      </c>
      <c r="G45" s="68">
        <v>606</v>
      </c>
      <c r="H45" s="69">
        <v>63840</v>
      </c>
      <c r="I45" s="69">
        <v>651</v>
      </c>
      <c r="J45" s="71">
        <f t="shared" si="0"/>
        <v>-0.53764204545454541</v>
      </c>
    </row>
    <row r="46" spans="2:10" s="22" customFormat="1" ht="20.100000000000001" customHeight="1" x14ac:dyDescent="0.2">
      <c r="B46" s="66" t="s">
        <v>101</v>
      </c>
      <c r="C46" s="66" t="s">
        <v>86</v>
      </c>
      <c r="D46" s="67">
        <v>0</v>
      </c>
      <c r="E46" s="67">
        <v>104606</v>
      </c>
      <c r="F46" s="67">
        <v>1456</v>
      </c>
      <c r="G46" s="68">
        <v>0</v>
      </c>
      <c r="H46" s="69">
        <v>0</v>
      </c>
      <c r="I46" s="69">
        <v>0</v>
      </c>
      <c r="J46" s="71">
        <f t="shared" si="0"/>
        <v>-1</v>
      </c>
    </row>
    <row r="47" spans="2:10" s="22" customFormat="1" ht="20.100000000000001" customHeight="1" x14ac:dyDescent="0.2">
      <c r="B47" s="66" t="s">
        <v>101</v>
      </c>
      <c r="C47" s="66" t="s">
        <v>171</v>
      </c>
      <c r="D47" s="67">
        <v>293</v>
      </c>
      <c r="E47" s="67">
        <v>17488</v>
      </c>
      <c r="F47" s="67">
        <v>307</v>
      </c>
      <c r="G47" s="68">
        <v>168</v>
      </c>
      <c r="H47" s="69">
        <v>9408</v>
      </c>
      <c r="I47" s="69">
        <v>179</v>
      </c>
      <c r="J47" s="71">
        <f t="shared" si="0"/>
        <v>-0.41693811074918569</v>
      </c>
    </row>
    <row r="48" spans="2:10" s="22" customFormat="1" ht="20.100000000000001" customHeight="1" x14ac:dyDescent="0.2">
      <c r="B48" s="66" t="s">
        <v>101</v>
      </c>
      <c r="C48" s="66" t="s">
        <v>172</v>
      </c>
      <c r="D48" s="67">
        <v>615</v>
      </c>
      <c r="E48" s="67">
        <v>60323</v>
      </c>
      <c r="F48" s="67">
        <v>701</v>
      </c>
      <c r="G48" s="68">
        <v>760</v>
      </c>
      <c r="H48" s="69">
        <v>76447</v>
      </c>
      <c r="I48" s="69">
        <v>905</v>
      </c>
      <c r="J48" s="71">
        <f t="shared" si="0"/>
        <v>0.29101283880171186</v>
      </c>
    </row>
    <row r="49" spans="2:10" s="22" customFormat="1" ht="20.100000000000001" customHeight="1" x14ac:dyDescent="0.2">
      <c r="B49" s="66" t="s">
        <v>101</v>
      </c>
      <c r="C49" s="66" t="s">
        <v>83</v>
      </c>
      <c r="D49" s="67">
        <v>0</v>
      </c>
      <c r="E49" s="67">
        <v>7852</v>
      </c>
      <c r="F49" s="67">
        <v>108</v>
      </c>
      <c r="G49" s="68">
        <v>0</v>
      </c>
      <c r="H49" s="69">
        <v>34371</v>
      </c>
      <c r="I49" s="69">
        <v>515</v>
      </c>
      <c r="J49" s="71">
        <f t="shared" si="0"/>
        <v>3.7685185185185186</v>
      </c>
    </row>
    <row r="50" spans="2:10" s="22" customFormat="1" ht="20.100000000000001" customHeight="1" x14ac:dyDescent="0.2">
      <c r="B50" s="66" t="s">
        <v>101</v>
      </c>
      <c r="C50" s="66" t="s">
        <v>232</v>
      </c>
      <c r="D50" s="67">
        <v>72</v>
      </c>
      <c r="E50" s="67">
        <v>4320</v>
      </c>
      <c r="F50" s="67">
        <v>108</v>
      </c>
      <c r="G50" s="68">
        <v>0</v>
      </c>
      <c r="H50" s="69">
        <v>0</v>
      </c>
      <c r="I50" s="69">
        <v>0</v>
      </c>
      <c r="J50" s="71">
        <f t="shared" si="0"/>
        <v>-1</v>
      </c>
    </row>
    <row r="51" spans="2:10" s="22" customFormat="1" ht="20.100000000000001" customHeight="1" x14ac:dyDescent="0.2">
      <c r="B51" s="66" t="s">
        <v>101</v>
      </c>
      <c r="C51" s="66" t="s">
        <v>158</v>
      </c>
      <c r="D51" s="67">
        <v>80</v>
      </c>
      <c r="E51" s="67">
        <v>8000</v>
      </c>
      <c r="F51" s="67">
        <v>80</v>
      </c>
      <c r="G51" s="68">
        <v>203</v>
      </c>
      <c r="H51" s="69">
        <v>15212</v>
      </c>
      <c r="I51" s="69">
        <v>220</v>
      </c>
      <c r="J51" s="71">
        <f t="shared" si="0"/>
        <v>1.75</v>
      </c>
    </row>
    <row r="52" spans="2:10" s="22" customFormat="1" ht="20.100000000000001" customHeight="1" x14ac:dyDescent="0.2">
      <c r="B52" s="66" t="s">
        <v>253</v>
      </c>
      <c r="C52" s="66" t="s">
        <v>219</v>
      </c>
      <c r="D52" s="67">
        <v>0</v>
      </c>
      <c r="E52" s="67">
        <v>0</v>
      </c>
      <c r="F52" s="67">
        <v>0</v>
      </c>
      <c r="G52" s="68">
        <v>0</v>
      </c>
      <c r="H52" s="69">
        <v>3804</v>
      </c>
      <c r="I52" s="69">
        <v>58</v>
      </c>
      <c r="J52" s="71" t="s">
        <v>37</v>
      </c>
    </row>
    <row r="53" spans="2:10" s="22" customFormat="1" ht="20.100000000000001" customHeight="1" x14ac:dyDescent="0.2">
      <c r="B53" s="66" t="s">
        <v>161</v>
      </c>
      <c r="C53" s="66" t="s">
        <v>171</v>
      </c>
      <c r="D53" s="67">
        <v>21</v>
      </c>
      <c r="E53" s="67">
        <v>1176</v>
      </c>
      <c r="F53" s="67">
        <v>22</v>
      </c>
      <c r="G53" s="68">
        <v>0</v>
      </c>
      <c r="H53" s="69">
        <v>0</v>
      </c>
      <c r="I53" s="69">
        <v>0</v>
      </c>
      <c r="J53" s="71">
        <f t="shared" si="0"/>
        <v>-1</v>
      </c>
    </row>
    <row r="54" spans="2:10" s="22" customFormat="1" ht="20.100000000000001" customHeight="1" x14ac:dyDescent="0.2">
      <c r="B54" s="66" t="s">
        <v>102</v>
      </c>
      <c r="C54" s="66" t="s">
        <v>86</v>
      </c>
      <c r="D54" s="67">
        <v>0</v>
      </c>
      <c r="E54" s="67">
        <v>15400</v>
      </c>
      <c r="F54" s="67">
        <v>215</v>
      </c>
      <c r="G54" s="68">
        <v>0</v>
      </c>
      <c r="H54" s="69">
        <v>0</v>
      </c>
      <c r="I54" s="69">
        <v>0</v>
      </c>
      <c r="J54" s="71">
        <f t="shared" si="0"/>
        <v>-1</v>
      </c>
    </row>
    <row r="55" spans="2:10" s="22" customFormat="1" ht="20.100000000000001" customHeight="1" x14ac:dyDescent="0.2">
      <c r="B55" s="66" t="s">
        <v>102</v>
      </c>
      <c r="C55" s="66" t="s">
        <v>171</v>
      </c>
      <c r="D55" s="67">
        <v>483</v>
      </c>
      <c r="E55" s="67">
        <v>27048</v>
      </c>
      <c r="F55" s="67">
        <v>514</v>
      </c>
      <c r="G55" s="68">
        <v>0</v>
      </c>
      <c r="H55" s="69">
        <v>0</v>
      </c>
      <c r="I55" s="69">
        <v>0</v>
      </c>
      <c r="J55" s="71">
        <f t="shared" si="0"/>
        <v>-1</v>
      </c>
    </row>
    <row r="56" spans="2:10" s="22" customFormat="1" ht="20.100000000000001" customHeight="1" x14ac:dyDescent="0.2">
      <c r="B56" s="66" t="s">
        <v>102</v>
      </c>
      <c r="C56" s="66" t="s">
        <v>172</v>
      </c>
      <c r="D56" s="67">
        <v>675</v>
      </c>
      <c r="E56" s="67">
        <v>44650</v>
      </c>
      <c r="F56" s="67">
        <v>875</v>
      </c>
      <c r="G56" s="68">
        <v>593</v>
      </c>
      <c r="H56" s="69">
        <v>42044</v>
      </c>
      <c r="I56" s="69">
        <v>750</v>
      </c>
      <c r="J56" s="71">
        <f t="shared" si="0"/>
        <v>-0.14285714285714285</v>
      </c>
    </row>
    <row r="57" spans="2:10" s="22" customFormat="1" ht="20.100000000000001" customHeight="1" x14ac:dyDescent="0.2">
      <c r="B57" s="66" t="s">
        <v>175</v>
      </c>
      <c r="C57" s="66" t="s">
        <v>174</v>
      </c>
      <c r="D57" s="67">
        <v>540</v>
      </c>
      <c r="E57" s="67">
        <v>540</v>
      </c>
      <c r="F57" s="67">
        <v>810</v>
      </c>
      <c r="G57" s="68">
        <v>352</v>
      </c>
      <c r="H57" s="69">
        <v>352</v>
      </c>
      <c r="I57" s="69">
        <v>448</v>
      </c>
      <c r="J57" s="71">
        <f t="shared" si="0"/>
        <v>-0.44691358024691358</v>
      </c>
    </row>
    <row r="58" spans="2:10" s="22" customFormat="1" ht="20.100000000000001" customHeight="1" x14ac:dyDescent="0.2">
      <c r="B58" s="66" t="s">
        <v>84</v>
      </c>
      <c r="C58" s="66" t="s">
        <v>233</v>
      </c>
      <c r="D58" s="67">
        <v>0</v>
      </c>
      <c r="E58" s="67">
        <v>9577</v>
      </c>
      <c r="F58" s="67">
        <v>125</v>
      </c>
      <c r="G58" s="68">
        <v>0</v>
      </c>
      <c r="H58" s="69">
        <v>11920</v>
      </c>
      <c r="I58" s="69">
        <v>149</v>
      </c>
      <c r="J58" s="71">
        <f t="shared" si="0"/>
        <v>0.192</v>
      </c>
    </row>
    <row r="59" spans="2:10" s="22" customFormat="1" ht="20.100000000000001" customHeight="1" x14ac:dyDescent="0.2">
      <c r="B59" s="66" t="s">
        <v>84</v>
      </c>
      <c r="C59" s="66" t="s">
        <v>86</v>
      </c>
      <c r="D59" s="67">
        <v>0</v>
      </c>
      <c r="E59" s="67">
        <v>5775</v>
      </c>
      <c r="F59" s="67">
        <v>81</v>
      </c>
      <c r="G59" s="68">
        <v>0</v>
      </c>
      <c r="H59" s="69">
        <v>0</v>
      </c>
      <c r="I59" s="69">
        <v>0</v>
      </c>
      <c r="J59" s="71">
        <f t="shared" si="0"/>
        <v>-1</v>
      </c>
    </row>
    <row r="60" spans="2:10" s="22" customFormat="1" ht="20.100000000000001" customHeight="1" x14ac:dyDescent="0.2">
      <c r="B60" s="66" t="s">
        <v>84</v>
      </c>
      <c r="C60" s="66" t="s">
        <v>89</v>
      </c>
      <c r="D60" s="67">
        <v>1513</v>
      </c>
      <c r="E60" s="67">
        <v>162136</v>
      </c>
      <c r="F60" s="67">
        <v>1688</v>
      </c>
      <c r="G60" s="68">
        <v>626</v>
      </c>
      <c r="H60" s="69">
        <v>67798</v>
      </c>
      <c r="I60" s="69">
        <v>701</v>
      </c>
      <c r="J60" s="71">
        <f t="shared" si="0"/>
        <v>-0.58471563981042651</v>
      </c>
    </row>
    <row r="61" spans="2:10" s="22" customFormat="1" ht="20.100000000000001" customHeight="1" x14ac:dyDescent="0.2">
      <c r="B61" s="66" t="s">
        <v>84</v>
      </c>
      <c r="C61" s="66" t="s">
        <v>83</v>
      </c>
      <c r="D61" s="67">
        <v>0</v>
      </c>
      <c r="E61" s="67">
        <v>7763</v>
      </c>
      <c r="F61" s="67">
        <v>104</v>
      </c>
      <c r="G61" s="68">
        <v>0</v>
      </c>
      <c r="H61" s="69">
        <v>4223</v>
      </c>
      <c r="I61" s="69">
        <v>53</v>
      </c>
      <c r="J61" s="71">
        <f t="shared" si="0"/>
        <v>-0.49038461538461536</v>
      </c>
    </row>
    <row r="62" spans="2:10" s="22" customFormat="1" ht="20.100000000000001" customHeight="1" x14ac:dyDescent="0.2">
      <c r="B62" s="66" t="s">
        <v>103</v>
      </c>
      <c r="C62" s="66" t="s">
        <v>87</v>
      </c>
      <c r="D62" s="67">
        <v>3637</v>
      </c>
      <c r="E62" s="67">
        <v>256013</v>
      </c>
      <c r="F62" s="67">
        <v>3622</v>
      </c>
      <c r="G62" s="68">
        <v>4126</v>
      </c>
      <c r="H62" s="69">
        <v>265733</v>
      </c>
      <c r="I62" s="69">
        <v>4250</v>
      </c>
      <c r="J62" s="71">
        <f t="shared" si="0"/>
        <v>0.17338487023743787</v>
      </c>
    </row>
    <row r="63" spans="2:10" s="22" customFormat="1" ht="20.100000000000001" customHeight="1" x14ac:dyDescent="0.2">
      <c r="B63" s="66" t="s">
        <v>103</v>
      </c>
      <c r="C63" s="66" t="s">
        <v>89</v>
      </c>
      <c r="D63" s="67">
        <v>9339</v>
      </c>
      <c r="E63" s="67">
        <v>835458</v>
      </c>
      <c r="F63" s="67">
        <v>11323</v>
      </c>
      <c r="G63" s="68">
        <v>6221</v>
      </c>
      <c r="H63" s="69">
        <v>572588</v>
      </c>
      <c r="I63" s="69">
        <v>7302</v>
      </c>
      <c r="J63" s="71">
        <f t="shared" si="0"/>
        <v>-0.35511790161617945</v>
      </c>
    </row>
    <row r="64" spans="2:10" s="22" customFormat="1" ht="20.100000000000001" customHeight="1" x14ac:dyDescent="0.2">
      <c r="B64" s="66" t="s">
        <v>103</v>
      </c>
      <c r="C64" s="66" t="s">
        <v>234</v>
      </c>
      <c r="D64" s="67">
        <v>240</v>
      </c>
      <c r="E64" s="67">
        <v>960</v>
      </c>
      <c r="F64" s="67">
        <v>295</v>
      </c>
      <c r="G64" s="68">
        <v>0</v>
      </c>
      <c r="H64" s="69">
        <v>0</v>
      </c>
      <c r="I64" s="69">
        <v>0</v>
      </c>
      <c r="J64" s="71">
        <f t="shared" si="0"/>
        <v>-1</v>
      </c>
    </row>
    <row r="65" spans="2:10" s="22" customFormat="1" ht="20.100000000000001" customHeight="1" x14ac:dyDescent="0.2">
      <c r="B65" s="66" t="s">
        <v>103</v>
      </c>
      <c r="C65" s="66" t="s">
        <v>230</v>
      </c>
      <c r="D65" s="67">
        <v>0</v>
      </c>
      <c r="E65" s="67">
        <v>0</v>
      </c>
      <c r="F65" s="67">
        <v>0</v>
      </c>
      <c r="G65" s="68">
        <v>0</v>
      </c>
      <c r="H65" s="69">
        <v>30</v>
      </c>
      <c r="I65" s="69">
        <v>743</v>
      </c>
      <c r="J65" s="71" t="s">
        <v>37</v>
      </c>
    </row>
    <row r="66" spans="2:10" s="22" customFormat="1" ht="20.100000000000001" customHeight="1" x14ac:dyDescent="0.2">
      <c r="B66" s="66" t="s">
        <v>103</v>
      </c>
      <c r="C66" s="66" t="s">
        <v>158</v>
      </c>
      <c r="D66" s="67">
        <v>80</v>
      </c>
      <c r="E66" s="67">
        <v>8000</v>
      </c>
      <c r="F66" s="67">
        <v>80</v>
      </c>
      <c r="G66" s="68">
        <v>20</v>
      </c>
      <c r="H66" s="69">
        <v>60</v>
      </c>
      <c r="I66" s="69">
        <v>22</v>
      </c>
      <c r="J66" s="71">
        <f t="shared" si="0"/>
        <v>-0.72499999999999998</v>
      </c>
    </row>
    <row r="67" spans="2:10" s="22" customFormat="1" ht="20.100000000000001" customHeight="1" x14ac:dyDescent="0.2">
      <c r="B67" s="66" t="s">
        <v>104</v>
      </c>
      <c r="C67" s="66" t="s">
        <v>87</v>
      </c>
      <c r="D67" s="67">
        <v>293</v>
      </c>
      <c r="E67" s="67">
        <v>16408</v>
      </c>
      <c r="F67" s="67">
        <v>312</v>
      </c>
      <c r="G67" s="68">
        <v>315</v>
      </c>
      <c r="H67" s="69">
        <v>17640</v>
      </c>
      <c r="I67" s="69">
        <v>335</v>
      </c>
      <c r="J67" s="71">
        <f t="shared" si="0"/>
        <v>7.371794871794872E-2</v>
      </c>
    </row>
    <row r="68" spans="2:10" s="22" customFormat="1" ht="20.100000000000001" customHeight="1" x14ac:dyDescent="0.2">
      <c r="B68" s="66" t="s">
        <v>104</v>
      </c>
      <c r="C68" s="66" t="s">
        <v>172</v>
      </c>
      <c r="D68" s="67">
        <v>180</v>
      </c>
      <c r="E68" s="67">
        <v>20160</v>
      </c>
      <c r="F68" s="67">
        <v>206</v>
      </c>
      <c r="G68" s="68">
        <v>0</v>
      </c>
      <c r="H68" s="69">
        <v>0</v>
      </c>
      <c r="I68" s="69">
        <v>0</v>
      </c>
      <c r="J68" s="71">
        <f t="shared" si="0"/>
        <v>-1</v>
      </c>
    </row>
    <row r="69" spans="2:10" s="22" customFormat="1" ht="20.100000000000001" customHeight="1" x14ac:dyDescent="0.2">
      <c r="B69" s="66" t="s">
        <v>105</v>
      </c>
      <c r="C69" s="66" t="s">
        <v>193</v>
      </c>
      <c r="D69" s="67">
        <v>0</v>
      </c>
      <c r="E69" s="67">
        <v>0</v>
      </c>
      <c r="F69" s="67">
        <v>0</v>
      </c>
      <c r="G69" s="68">
        <v>160</v>
      </c>
      <c r="H69" s="69">
        <v>10400</v>
      </c>
      <c r="I69" s="69">
        <v>209</v>
      </c>
      <c r="J69" s="71" t="s">
        <v>37</v>
      </c>
    </row>
    <row r="70" spans="2:10" s="22" customFormat="1" ht="20.100000000000001" customHeight="1" x14ac:dyDescent="0.2">
      <c r="B70" s="66" t="s">
        <v>105</v>
      </c>
      <c r="C70" s="66" t="s">
        <v>87</v>
      </c>
      <c r="D70" s="67">
        <v>1835</v>
      </c>
      <c r="E70" s="67">
        <v>105703</v>
      </c>
      <c r="F70" s="67">
        <v>1931</v>
      </c>
      <c r="G70" s="68">
        <v>1302</v>
      </c>
      <c r="H70" s="69">
        <v>77388</v>
      </c>
      <c r="I70" s="69">
        <v>1346</v>
      </c>
      <c r="J70" s="71">
        <f t="shared" si="0"/>
        <v>-0.30295183842568618</v>
      </c>
    </row>
    <row r="71" spans="2:10" s="22" customFormat="1" ht="20.100000000000001" customHeight="1" x14ac:dyDescent="0.2">
      <c r="B71" s="66" t="s">
        <v>105</v>
      </c>
      <c r="C71" s="66" t="s">
        <v>89</v>
      </c>
      <c r="D71" s="67">
        <v>2043</v>
      </c>
      <c r="E71" s="67">
        <v>143071</v>
      </c>
      <c r="F71" s="67">
        <v>2410</v>
      </c>
      <c r="G71" s="68">
        <v>1091</v>
      </c>
      <c r="H71" s="69">
        <v>73945</v>
      </c>
      <c r="I71" s="69">
        <v>1341</v>
      </c>
      <c r="J71" s="71">
        <f t="shared" si="0"/>
        <v>-0.44356846473029043</v>
      </c>
    </row>
    <row r="72" spans="2:10" s="22" customFormat="1" ht="20.100000000000001" customHeight="1" x14ac:dyDescent="0.2">
      <c r="B72" s="66" t="s">
        <v>105</v>
      </c>
      <c r="C72" s="66" t="s">
        <v>158</v>
      </c>
      <c r="D72" s="67">
        <v>0</v>
      </c>
      <c r="E72" s="67">
        <v>0</v>
      </c>
      <c r="F72" s="67">
        <v>0</v>
      </c>
      <c r="G72" s="68">
        <v>40</v>
      </c>
      <c r="H72" s="69">
        <v>4000</v>
      </c>
      <c r="I72" s="69">
        <v>60</v>
      </c>
      <c r="J72" s="71" t="s">
        <v>37</v>
      </c>
    </row>
    <row r="73" spans="2:10" s="22" customFormat="1" ht="20.100000000000001" customHeight="1" x14ac:dyDescent="0.2">
      <c r="B73" s="66" t="s">
        <v>106</v>
      </c>
      <c r="C73" s="66" t="s">
        <v>193</v>
      </c>
      <c r="D73" s="67">
        <v>0</v>
      </c>
      <c r="E73" s="67">
        <v>0</v>
      </c>
      <c r="F73" s="67">
        <v>0</v>
      </c>
      <c r="G73" s="68">
        <v>20</v>
      </c>
      <c r="H73" s="69">
        <v>1300</v>
      </c>
      <c r="I73" s="69">
        <v>26</v>
      </c>
      <c r="J73" s="71" t="s">
        <v>37</v>
      </c>
    </row>
    <row r="74" spans="2:10" s="22" customFormat="1" ht="20.100000000000001" customHeight="1" x14ac:dyDescent="0.2">
      <c r="B74" s="66" t="s">
        <v>106</v>
      </c>
      <c r="C74" s="66" t="s">
        <v>87</v>
      </c>
      <c r="D74" s="67">
        <v>0</v>
      </c>
      <c r="E74" s="67">
        <v>0</v>
      </c>
      <c r="F74" s="67">
        <v>0</v>
      </c>
      <c r="G74" s="68">
        <v>83</v>
      </c>
      <c r="H74" s="69">
        <v>4886</v>
      </c>
      <c r="I74" s="69">
        <v>86</v>
      </c>
      <c r="J74" s="71" t="s">
        <v>37</v>
      </c>
    </row>
    <row r="75" spans="2:10" s="22" customFormat="1" ht="20.100000000000001" customHeight="1" x14ac:dyDescent="0.2">
      <c r="B75" s="66" t="s">
        <v>106</v>
      </c>
      <c r="C75" s="66" t="s">
        <v>89</v>
      </c>
      <c r="D75" s="67">
        <v>63</v>
      </c>
      <c r="E75" s="67">
        <v>4725</v>
      </c>
      <c r="F75" s="67">
        <v>61</v>
      </c>
      <c r="G75" s="68">
        <v>63</v>
      </c>
      <c r="H75" s="69">
        <v>4725</v>
      </c>
      <c r="I75" s="69">
        <v>61</v>
      </c>
      <c r="J75" s="71">
        <f t="shared" si="0"/>
        <v>0</v>
      </c>
    </row>
    <row r="76" spans="2:10" s="22" customFormat="1" ht="20.100000000000001" customHeight="1" x14ac:dyDescent="0.2">
      <c r="B76" s="66" t="s">
        <v>107</v>
      </c>
      <c r="C76" s="66" t="s">
        <v>171</v>
      </c>
      <c r="D76" s="67">
        <v>399</v>
      </c>
      <c r="E76" s="67">
        <v>22344</v>
      </c>
      <c r="F76" s="67">
        <v>425</v>
      </c>
      <c r="G76" s="68">
        <v>315</v>
      </c>
      <c r="H76" s="69">
        <v>17640</v>
      </c>
      <c r="I76" s="69">
        <v>335</v>
      </c>
      <c r="J76" s="71">
        <f t="shared" si="0"/>
        <v>-0.21176470588235294</v>
      </c>
    </row>
    <row r="77" spans="2:10" s="22" customFormat="1" ht="20.100000000000001" customHeight="1" x14ac:dyDescent="0.2">
      <c r="B77" s="66" t="s">
        <v>107</v>
      </c>
      <c r="C77" s="66" t="s">
        <v>190</v>
      </c>
      <c r="D77" s="67">
        <v>0</v>
      </c>
      <c r="E77" s="67">
        <v>0</v>
      </c>
      <c r="F77" s="67">
        <v>0</v>
      </c>
      <c r="G77" s="68">
        <v>7</v>
      </c>
      <c r="H77" s="69">
        <v>588</v>
      </c>
      <c r="I77" s="69">
        <v>7</v>
      </c>
      <c r="J77" s="71" t="s">
        <v>37</v>
      </c>
    </row>
    <row r="78" spans="2:10" s="22" customFormat="1" ht="20.100000000000001" customHeight="1" x14ac:dyDescent="0.2">
      <c r="B78" s="66" t="s">
        <v>107</v>
      </c>
      <c r="C78" s="66" t="s">
        <v>172</v>
      </c>
      <c r="D78" s="67">
        <v>2623</v>
      </c>
      <c r="E78" s="67">
        <v>190881</v>
      </c>
      <c r="F78" s="67">
        <v>3250</v>
      </c>
      <c r="G78" s="68">
        <v>2594</v>
      </c>
      <c r="H78" s="69">
        <v>173663</v>
      </c>
      <c r="I78" s="69">
        <v>3296</v>
      </c>
      <c r="J78" s="71">
        <f t="shared" si="0"/>
        <v>1.4153846153846154E-2</v>
      </c>
    </row>
    <row r="79" spans="2:10" s="22" customFormat="1" ht="20.100000000000001" customHeight="1" x14ac:dyDescent="0.2">
      <c r="B79" s="66" t="s">
        <v>108</v>
      </c>
      <c r="C79" s="66" t="s">
        <v>233</v>
      </c>
      <c r="D79" s="67">
        <v>0</v>
      </c>
      <c r="E79" s="67">
        <v>9531</v>
      </c>
      <c r="F79" s="67">
        <v>124</v>
      </c>
      <c r="G79" s="68">
        <v>0</v>
      </c>
      <c r="H79" s="69">
        <v>0</v>
      </c>
      <c r="I79" s="69">
        <v>0</v>
      </c>
      <c r="J79" s="71">
        <f t="shared" si="0"/>
        <v>-1</v>
      </c>
    </row>
    <row r="80" spans="2:10" s="22" customFormat="1" ht="20.100000000000001" customHeight="1" x14ac:dyDescent="0.2">
      <c r="B80" s="66" t="s">
        <v>108</v>
      </c>
      <c r="C80" s="66" t="s">
        <v>86</v>
      </c>
      <c r="D80" s="67">
        <v>0</v>
      </c>
      <c r="E80" s="67">
        <v>63467</v>
      </c>
      <c r="F80" s="67">
        <v>882</v>
      </c>
      <c r="G80" s="68">
        <v>0</v>
      </c>
      <c r="H80" s="69">
        <v>0</v>
      </c>
      <c r="I80" s="69">
        <v>0</v>
      </c>
      <c r="J80" s="71">
        <f t="shared" si="0"/>
        <v>-1</v>
      </c>
    </row>
    <row r="81" spans="2:10" s="22" customFormat="1" ht="20.100000000000001" customHeight="1" x14ac:dyDescent="0.2">
      <c r="B81" s="66" t="s">
        <v>108</v>
      </c>
      <c r="C81" s="66" t="s">
        <v>89</v>
      </c>
      <c r="D81" s="67">
        <v>12402</v>
      </c>
      <c r="E81" s="67">
        <v>1086558</v>
      </c>
      <c r="F81" s="67">
        <v>15160</v>
      </c>
      <c r="G81" s="68">
        <v>8808</v>
      </c>
      <c r="H81" s="69">
        <v>807886</v>
      </c>
      <c r="I81" s="69">
        <v>10533</v>
      </c>
      <c r="J81" s="71">
        <f t="shared" ref="J81:J131" si="1">(+I81-F81)/F81</f>
        <v>-0.30521108179419526</v>
      </c>
    </row>
    <row r="82" spans="2:10" s="22" customFormat="1" ht="20.100000000000001" customHeight="1" x14ac:dyDescent="0.2">
      <c r="B82" s="66" t="s">
        <v>108</v>
      </c>
      <c r="C82" s="66" t="s">
        <v>83</v>
      </c>
      <c r="D82" s="67">
        <v>0</v>
      </c>
      <c r="E82" s="67">
        <v>25937</v>
      </c>
      <c r="F82" s="67">
        <v>327</v>
      </c>
      <c r="G82" s="68">
        <v>0</v>
      </c>
      <c r="H82" s="69">
        <v>0</v>
      </c>
      <c r="I82" s="69">
        <v>0</v>
      </c>
      <c r="J82" s="71">
        <f t="shared" si="1"/>
        <v>-1</v>
      </c>
    </row>
    <row r="83" spans="2:10" s="22" customFormat="1" ht="20.100000000000001" customHeight="1" x14ac:dyDescent="0.2">
      <c r="B83" s="66" t="s">
        <v>108</v>
      </c>
      <c r="C83" s="66" t="s">
        <v>158</v>
      </c>
      <c r="D83" s="67">
        <v>100</v>
      </c>
      <c r="E83" s="67">
        <v>6120</v>
      </c>
      <c r="F83" s="67">
        <v>105</v>
      </c>
      <c r="G83" s="68">
        <v>40</v>
      </c>
      <c r="H83" s="69">
        <v>4000</v>
      </c>
      <c r="I83" s="69">
        <v>40</v>
      </c>
      <c r="J83" s="71">
        <f t="shared" si="1"/>
        <v>-0.61904761904761907</v>
      </c>
    </row>
    <row r="84" spans="2:10" s="22" customFormat="1" ht="20.100000000000001" customHeight="1" x14ac:dyDescent="0.2">
      <c r="B84" s="66" t="s">
        <v>213</v>
      </c>
      <c r="C84" s="66" t="s">
        <v>218</v>
      </c>
      <c r="D84" s="67">
        <v>0</v>
      </c>
      <c r="E84" s="67">
        <v>9113</v>
      </c>
      <c r="F84" s="67">
        <v>118</v>
      </c>
      <c r="G84" s="68">
        <v>0</v>
      </c>
      <c r="H84" s="69">
        <v>8002</v>
      </c>
      <c r="I84" s="69">
        <v>100</v>
      </c>
      <c r="J84" s="71">
        <f t="shared" si="1"/>
        <v>-0.15254237288135594</v>
      </c>
    </row>
    <row r="85" spans="2:10" s="22" customFormat="1" ht="20.100000000000001" customHeight="1" x14ac:dyDescent="0.2">
      <c r="B85" s="66" t="s">
        <v>213</v>
      </c>
      <c r="C85" s="66" t="s">
        <v>86</v>
      </c>
      <c r="D85" s="67">
        <v>0</v>
      </c>
      <c r="E85" s="67">
        <v>1800</v>
      </c>
      <c r="F85" s="67">
        <v>25</v>
      </c>
      <c r="G85" s="68">
        <v>0</v>
      </c>
      <c r="H85" s="69">
        <v>0</v>
      </c>
      <c r="I85" s="69">
        <v>0</v>
      </c>
      <c r="J85" s="71">
        <f t="shared" si="1"/>
        <v>-1</v>
      </c>
    </row>
    <row r="86" spans="2:10" s="22" customFormat="1" ht="20.100000000000001" customHeight="1" x14ac:dyDescent="0.2">
      <c r="B86" s="66" t="s">
        <v>213</v>
      </c>
      <c r="C86" s="66" t="s">
        <v>219</v>
      </c>
      <c r="D86" s="67">
        <v>0</v>
      </c>
      <c r="E86" s="67">
        <v>5700</v>
      </c>
      <c r="F86" s="67">
        <v>70</v>
      </c>
      <c r="G86" s="68">
        <v>0</v>
      </c>
      <c r="H86" s="69">
        <v>17891</v>
      </c>
      <c r="I86" s="69">
        <v>226</v>
      </c>
      <c r="J86" s="71">
        <f t="shared" si="1"/>
        <v>2.2285714285714286</v>
      </c>
    </row>
    <row r="87" spans="2:10" s="22" customFormat="1" ht="20.100000000000001" customHeight="1" x14ac:dyDescent="0.2">
      <c r="B87" s="66" t="s">
        <v>194</v>
      </c>
      <c r="C87" s="66" t="s">
        <v>172</v>
      </c>
      <c r="D87" s="67">
        <v>21</v>
      </c>
      <c r="E87" s="67">
        <v>2205</v>
      </c>
      <c r="F87" s="67">
        <v>22</v>
      </c>
      <c r="G87" s="68">
        <v>0</v>
      </c>
      <c r="H87" s="69">
        <v>0</v>
      </c>
      <c r="I87" s="69">
        <v>0</v>
      </c>
      <c r="J87" s="71">
        <f t="shared" si="1"/>
        <v>-1</v>
      </c>
    </row>
    <row r="88" spans="2:10" s="22" customFormat="1" ht="20.100000000000001" customHeight="1" x14ac:dyDescent="0.2">
      <c r="B88" s="66" t="s">
        <v>163</v>
      </c>
      <c r="C88" s="66" t="s">
        <v>171</v>
      </c>
      <c r="D88" s="67">
        <v>42</v>
      </c>
      <c r="E88" s="67">
        <v>2352</v>
      </c>
      <c r="F88" s="67">
        <v>45</v>
      </c>
      <c r="G88" s="68">
        <v>0</v>
      </c>
      <c r="H88" s="69">
        <v>0</v>
      </c>
      <c r="I88" s="69">
        <v>0</v>
      </c>
      <c r="J88" s="71">
        <f t="shared" si="1"/>
        <v>-1</v>
      </c>
    </row>
    <row r="89" spans="2:10" s="22" customFormat="1" ht="20.100000000000001" customHeight="1" x14ac:dyDescent="0.2">
      <c r="B89" s="66" t="s">
        <v>163</v>
      </c>
      <c r="C89" s="66" t="s">
        <v>172</v>
      </c>
      <c r="D89" s="67">
        <v>185</v>
      </c>
      <c r="E89" s="67">
        <v>20625</v>
      </c>
      <c r="F89" s="67">
        <v>210</v>
      </c>
      <c r="G89" s="68">
        <v>63</v>
      </c>
      <c r="H89" s="69">
        <v>6615</v>
      </c>
      <c r="I89" s="69">
        <v>67</v>
      </c>
      <c r="J89" s="71">
        <f t="shared" si="1"/>
        <v>-0.68095238095238098</v>
      </c>
    </row>
    <row r="90" spans="2:10" s="22" customFormat="1" ht="20.100000000000001" customHeight="1" x14ac:dyDescent="0.2">
      <c r="B90" s="66" t="s">
        <v>164</v>
      </c>
      <c r="C90" s="66" t="s">
        <v>172</v>
      </c>
      <c r="D90" s="67">
        <v>103</v>
      </c>
      <c r="E90" s="67">
        <v>9910</v>
      </c>
      <c r="F90" s="67">
        <v>114</v>
      </c>
      <c r="G90" s="68">
        <v>205</v>
      </c>
      <c r="H90" s="69">
        <v>19752</v>
      </c>
      <c r="I90" s="69">
        <v>236</v>
      </c>
      <c r="J90" s="71">
        <f t="shared" si="1"/>
        <v>1.0701754385964912</v>
      </c>
    </row>
    <row r="91" spans="2:10" s="22" customFormat="1" ht="20.100000000000001" customHeight="1" x14ac:dyDescent="0.2">
      <c r="B91" s="66" t="s">
        <v>109</v>
      </c>
      <c r="C91" s="66" t="s">
        <v>89</v>
      </c>
      <c r="D91" s="67">
        <v>21</v>
      </c>
      <c r="E91" s="67">
        <v>1953</v>
      </c>
      <c r="F91" s="67">
        <v>24</v>
      </c>
      <c r="G91" s="68">
        <v>62</v>
      </c>
      <c r="H91" s="69">
        <v>6975</v>
      </c>
      <c r="I91" s="69">
        <v>71</v>
      </c>
      <c r="J91" s="71">
        <f t="shared" si="1"/>
        <v>1.9583333333333333</v>
      </c>
    </row>
    <row r="92" spans="2:10" s="22" customFormat="1" ht="20.100000000000001" customHeight="1" x14ac:dyDescent="0.2">
      <c r="B92" s="66" t="s">
        <v>110</v>
      </c>
      <c r="C92" s="66" t="s">
        <v>89</v>
      </c>
      <c r="D92" s="67">
        <v>672</v>
      </c>
      <c r="E92" s="67">
        <v>74347</v>
      </c>
      <c r="F92" s="67">
        <v>779</v>
      </c>
      <c r="G92" s="68">
        <v>440</v>
      </c>
      <c r="H92" s="69">
        <v>48385</v>
      </c>
      <c r="I92" s="69">
        <v>494</v>
      </c>
      <c r="J92" s="71">
        <f t="shared" si="1"/>
        <v>-0.36585365853658536</v>
      </c>
    </row>
    <row r="93" spans="2:10" s="22" customFormat="1" ht="20.100000000000001" customHeight="1" x14ac:dyDescent="0.2">
      <c r="B93" s="66" t="s">
        <v>110</v>
      </c>
      <c r="C93" s="66" t="s">
        <v>174</v>
      </c>
      <c r="D93" s="67">
        <v>0</v>
      </c>
      <c r="E93" s="67">
        <v>0</v>
      </c>
      <c r="F93" s="67">
        <v>0</v>
      </c>
      <c r="G93" s="68">
        <v>318</v>
      </c>
      <c r="H93" s="69">
        <v>3504</v>
      </c>
      <c r="I93" s="69">
        <v>419</v>
      </c>
      <c r="J93" s="71" t="s">
        <v>37</v>
      </c>
    </row>
    <row r="94" spans="2:10" s="22" customFormat="1" ht="20.100000000000001" customHeight="1" x14ac:dyDescent="0.2">
      <c r="B94" s="66" t="s">
        <v>214</v>
      </c>
      <c r="C94" s="66" t="s">
        <v>220</v>
      </c>
      <c r="D94" s="67">
        <v>0</v>
      </c>
      <c r="E94" s="67">
        <v>1</v>
      </c>
      <c r="F94" s="67">
        <v>2</v>
      </c>
      <c r="G94" s="68">
        <v>0</v>
      </c>
      <c r="H94" s="69">
        <v>0</v>
      </c>
      <c r="I94" s="69">
        <v>0</v>
      </c>
      <c r="J94" s="71">
        <f t="shared" si="1"/>
        <v>-1</v>
      </c>
    </row>
    <row r="95" spans="2:10" s="22" customFormat="1" ht="20.100000000000001" customHeight="1" x14ac:dyDescent="0.2">
      <c r="B95" s="66" t="s">
        <v>165</v>
      </c>
      <c r="C95" s="66" t="s">
        <v>174</v>
      </c>
      <c r="D95" s="67">
        <v>0</v>
      </c>
      <c r="E95" s="67">
        <v>0</v>
      </c>
      <c r="F95" s="67">
        <v>0</v>
      </c>
      <c r="G95" s="68">
        <v>220</v>
      </c>
      <c r="H95" s="69">
        <v>220</v>
      </c>
      <c r="I95" s="69">
        <v>280</v>
      </c>
      <c r="J95" s="71" t="s">
        <v>37</v>
      </c>
    </row>
    <row r="96" spans="2:10" s="22" customFormat="1" ht="20.100000000000001" customHeight="1" x14ac:dyDescent="0.2">
      <c r="B96" s="66" t="s">
        <v>111</v>
      </c>
      <c r="C96" s="66" t="s">
        <v>154</v>
      </c>
      <c r="D96" s="67">
        <v>99</v>
      </c>
      <c r="E96" s="67">
        <v>99</v>
      </c>
      <c r="F96" s="67">
        <v>134</v>
      </c>
      <c r="G96" s="68">
        <v>280</v>
      </c>
      <c r="H96" s="69">
        <v>6740</v>
      </c>
      <c r="I96" s="69">
        <v>362</v>
      </c>
      <c r="J96" s="71">
        <f t="shared" si="1"/>
        <v>1.7014925373134329</v>
      </c>
    </row>
    <row r="97" spans="2:10" s="22" customFormat="1" ht="20.100000000000001" customHeight="1" x14ac:dyDescent="0.2">
      <c r="B97" s="66" t="s">
        <v>111</v>
      </c>
      <c r="C97" s="66" t="s">
        <v>87</v>
      </c>
      <c r="D97" s="67">
        <v>777</v>
      </c>
      <c r="E97" s="67">
        <v>43512</v>
      </c>
      <c r="F97" s="67">
        <v>827</v>
      </c>
      <c r="G97" s="68">
        <v>357</v>
      </c>
      <c r="H97" s="69">
        <v>19992</v>
      </c>
      <c r="I97" s="69">
        <v>380</v>
      </c>
      <c r="J97" s="71">
        <f t="shared" si="1"/>
        <v>-0.54050785973397819</v>
      </c>
    </row>
    <row r="98" spans="2:10" s="22" customFormat="1" ht="20.100000000000001" customHeight="1" x14ac:dyDescent="0.2">
      <c r="B98" s="66" t="s">
        <v>112</v>
      </c>
      <c r="C98" s="66" t="s">
        <v>91</v>
      </c>
      <c r="D98" s="67">
        <v>1365</v>
      </c>
      <c r="E98" s="67">
        <v>81900</v>
      </c>
      <c r="F98" s="67">
        <v>2056</v>
      </c>
      <c r="G98" s="68">
        <v>488</v>
      </c>
      <c r="H98" s="69">
        <v>29280</v>
      </c>
      <c r="I98" s="69">
        <v>735</v>
      </c>
      <c r="J98" s="71">
        <f t="shared" si="1"/>
        <v>-0.64250972762645919</v>
      </c>
    </row>
    <row r="99" spans="2:10" s="22" customFormat="1" ht="20.100000000000001" customHeight="1" x14ac:dyDescent="0.2">
      <c r="B99" s="66" t="s">
        <v>113</v>
      </c>
      <c r="C99" s="66" t="s">
        <v>86</v>
      </c>
      <c r="D99" s="67">
        <v>0</v>
      </c>
      <c r="E99" s="67">
        <v>9625</v>
      </c>
      <c r="F99" s="67">
        <v>134</v>
      </c>
      <c r="G99" s="68">
        <v>0</v>
      </c>
      <c r="H99" s="69">
        <v>0</v>
      </c>
      <c r="I99" s="69">
        <v>0</v>
      </c>
      <c r="J99" s="71">
        <f t="shared" si="1"/>
        <v>-1</v>
      </c>
    </row>
    <row r="100" spans="2:10" s="22" customFormat="1" ht="20.100000000000001" customHeight="1" x14ac:dyDescent="0.2">
      <c r="B100" s="66" t="s">
        <v>113</v>
      </c>
      <c r="C100" s="66" t="s">
        <v>171</v>
      </c>
      <c r="D100" s="67">
        <v>42</v>
      </c>
      <c r="E100" s="67">
        <v>2352</v>
      </c>
      <c r="F100" s="67">
        <v>45</v>
      </c>
      <c r="G100" s="68">
        <v>0</v>
      </c>
      <c r="H100" s="69">
        <v>0</v>
      </c>
      <c r="I100" s="69">
        <v>0</v>
      </c>
      <c r="J100" s="71">
        <f t="shared" si="1"/>
        <v>-1</v>
      </c>
    </row>
    <row r="101" spans="2:10" s="22" customFormat="1" ht="20.100000000000001" customHeight="1" x14ac:dyDescent="0.2">
      <c r="B101" s="66" t="s">
        <v>113</v>
      </c>
      <c r="C101" s="66" t="s">
        <v>172</v>
      </c>
      <c r="D101" s="67">
        <v>349</v>
      </c>
      <c r="E101" s="67">
        <v>37406</v>
      </c>
      <c r="F101" s="67">
        <v>395</v>
      </c>
      <c r="G101" s="68">
        <v>185</v>
      </c>
      <c r="H101" s="69">
        <v>20625</v>
      </c>
      <c r="I101" s="69">
        <v>217</v>
      </c>
      <c r="J101" s="71">
        <f t="shared" si="1"/>
        <v>-0.45063291139240508</v>
      </c>
    </row>
    <row r="102" spans="2:10" s="22" customFormat="1" ht="20.100000000000001" customHeight="1" x14ac:dyDescent="0.2">
      <c r="B102" s="66" t="s">
        <v>166</v>
      </c>
      <c r="C102" s="66" t="s">
        <v>172</v>
      </c>
      <c r="D102" s="67">
        <v>60</v>
      </c>
      <c r="E102" s="67">
        <v>6720</v>
      </c>
      <c r="F102" s="67">
        <v>71</v>
      </c>
      <c r="G102" s="68">
        <v>40</v>
      </c>
      <c r="H102" s="69">
        <v>4480</v>
      </c>
      <c r="I102" s="69">
        <v>46</v>
      </c>
      <c r="J102" s="71">
        <f t="shared" si="1"/>
        <v>-0.352112676056338</v>
      </c>
    </row>
    <row r="103" spans="2:10" s="22" customFormat="1" ht="20.100000000000001" customHeight="1" x14ac:dyDescent="0.2">
      <c r="B103" s="66" t="s">
        <v>114</v>
      </c>
      <c r="C103" s="66" t="s">
        <v>92</v>
      </c>
      <c r="D103" s="67">
        <v>18</v>
      </c>
      <c r="E103" s="67">
        <v>18</v>
      </c>
      <c r="F103" s="67">
        <v>27</v>
      </c>
      <c r="G103" s="68">
        <v>0</v>
      </c>
      <c r="H103" s="69">
        <v>0</v>
      </c>
      <c r="I103" s="69">
        <v>0</v>
      </c>
      <c r="J103" s="71">
        <f t="shared" si="1"/>
        <v>-1</v>
      </c>
    </row>
    <row r="104" spans="2:10" s="22" customFormat="1" ht="20.100000000000001" customHeight="1" x14ac:dyDescent="0.2">
      <c r="B104" s="66" t="s">
        <v>192</v>
      </c>
      <c r="C104" s="66" t="s">
        <v>174</v>
      </c>
      <c r="D104" s="67">
        <v>54</v>
      </c>
      <c r="E104" s="67">
        <v>54</v>
      </c>
      <c r="F104" s="67">
        <v>81</v>
      </c>
      <c r="G104" s="68">
        <v>0</v>
      </c>
      <c r="H104" s="69">
        <v>0</v>
      </c>
      <c r="I104" s="69">
        <v>0</v>
      </c>
      <c r="J104" s="71">
        <f t="shared" si="1"/>
        <v>-1</v>
      </c>
    </row>
    <row r="105" spans="2:10" s="22" customFormat="1" ht="20.100000000000001" customHeight="1" x14ac:dyDescent="0.2">
      <c r="B105" s="66" t="s">
        <v>215</v>
      </c>
      <c r="C105" s="66" t="s">
        <v>172</v>
      </c>
      <c r="D105" s="67">
        <v>41</v>
      </c>
      <c r="E105" s="67">
        <v>2763</v>
      </c>
      <c r="F105" s="67">
        <v>55</v>
      </c>
      <c r="G105" s="68">
        <v>0</v>
      </c>
      <c r="H105" s="69">
        <v>0</v>
      </c>
      <c r="I105" s="69">
        <v>0</v>
      </c>
      <c r="J105" s="71">
        <f t="shared" si="1"/>
        <v>-1</v>
      </c>
    </row>
    <row r="106" spans="2:10" s="22" customFormat="1" ht="20.100000000000001" customHeight="1" x14ac:dyDescent="0.2">
      <c r="B106" s="66" t="s">
        <v>115</v>
      </c>
      <c r="C106" s="66" t="s">
        <v>82</v>
      </c>
      <c r="D106" s="67">
        <v>60</v>
      </c>
      <c r="E106" s="67">
        <v>3404</v>
      </c>
      <c r="F106" s="67">
        <v>57</v>
      </c>
      <c r="G106" s="68">
        <v>0</v>
      </c>
      <c r="H106" s="69">
        <v>0</v>
      </c>
      <c r="I106" s="69">
        <v>0</v>
      </c>
      <c r="J106" s="71">
        <f t="shared" si="1"/>
        <v>-1</v>
      </c>
    </row>
    <row r="107" spans="2:10" s="22" customFormat="1" ht="20.100000000000001" customHeight="1" x14ac:dyDescent="0.2">
      <c r="B107" s="66" t="s">
        <v>115</v>
      </c>
      <c r="C107" s="66" t="s">
        <v>85</v>
      </c>
      <c r="D107" s="67">
        <v>449</v>
      </c>
      <c r="E107" s="67">
        <v>54741</v>
      </c>
      <c r="F107" s="67">
        <v>493</v>
      </c>
      <c r="G107" s="68">
        <v>580</v>
      </c>
      <c r="H107" s="69">
        <v>69581</v>
      </c>
      <c r="I107" s="69">
        <v>664</v>
      </c>
      <c r="J107" s="71">
        <f t="shared" si="1"/>
        <v>0.34685598377281945</v>
      </c>
    </row>
    <row r="108" spans="2:10" s="22" customFormat="1" ht="20.100000000000001" customHeight="1" x14ac:dyDescent="0.2">
      <c r="B108" s="66" t="s">
        <v>115</v>
      </c>
      <c r="C108" s="66" t="s">
        <v>176</v>
      </c>
      <c r="D108" s="67">
        <v>0</v>
      </c>
      <c r="E108" s="67">
        <v>0</v>
      </c>
      <c r="F108" s="67">
        <v>0</v>
      </c>
      <c r="G108" s="68">
        <v>109</v>
      </c>
      <c r="H108" s="69">
        <v>13080</v>
      </c>
      <c r="I108" s="69">
        <v>131</v>
      </c>
      <c r="J108" s="71" t="s">
        <v>37</v>
      </c>
    </row>
    <row r="109" spans="2:10" s="22" customFormat="1" ht="20.100000000000001" customHeight="1" x14ac:dyDescent="0.2">
      <c r="B109" s="66" t="s">
        <v>115</v>
      </c>
      <c r="C109" s="66" t="s">
        <v>86</v>
      </c>
      <c r="D109" s="67">
        <v>780</v>
      </c>
      <c r="E109" s="67">
        <v>84380</v>
      </c>
      <c r="F109" s="67">
        <v>1181</v>
      </c>
      <c r="G109" s="68">
        <v>420</v>
      </c>
      <c r="H109" s="69">
        <v>40557</v>
      </c>
      <c r="I109" s="69">
        <v>568</v>
      </c>
      <c r="J109" s="71">
        <f t="shared" si="1"/>
        <v>-0.51905165114309904</v>
      </c>
    </row>
    <row r="110" spans="2:10" s="22" customFormat="1" ht="20.100000000000001" customHeight="1" x14ac:dyDescent="0.2">
      <c r="B110" s="66" t="s">
        <v>115</v>
      </c>
      <c r="C110" s="66" t="s">
        <v>157</v>
      </c>
      <c r="D110" s="67">
        <v>300</v>
      </c>
      <c r="E110" s="67">
        <v>18936</v>
      </c>
      <c r="F110" s="67">
        <v>360</v>
      </c>
      <c r="G110" s="68">
        <v>0</v>
      </c>
      <c r="H110" s="69">
        <v>0</v>
      </c>
      <c r="I110" s="69">
        <v>0</v>
      </c>
      <c r="J110" s="71">
        <f t="shared" si="1"/>
        <v>-1</v>
      </c>
    </row>
    <row r="111" spans="2:10" s="22" customFormat="1" ht="20.100000000000001" customHeight="1" x14ac:dyDescent="0.2">
      <c r="B111" s="66" t="s">
        <v>115</v>
      </c>
      <c r="C111" s="66" t="s">
        <v>87</v>
      </c>
      <c r="D111" s="67">
        <v>2058</v>
      </c>
      <c r="E111" s="67">
        <v>112392</v>
      </c>
      <c r="F111" s="67">
        <v>2135</v>
      </c>
      <c r="G111" s="68">
        <v>4616</v>
      </c>
      <c r="H111" s="69">
        <v>252593</v>
      </c>
      <c r="I111" s="69">
        <v>4482</v>
      </c>
      <c r="J111" s="71">
        <f t="shared" si="1"/>
        <v>1.0992974238875879</v>
      </c>
    </row>
    <row r="112" spans="2:10" s="22" customFormat="1" ht="20.100000000000001" customHeight="1" x14ac:dyDescent="0.2">
      <c r="B112" s="66" t="s">
        <v>115</v>
      </c>
      <c r="C112" s="66" t="s">
        <v>88</v>
      </c>
      <c r="D112" s="67">
        <v>212</v>
      </c>
      <c r="E112" s="67">
        <v>25141</v>
      </c>
      <c r="F112" s="67">
        <v>231</v>
      </c>
      <c r="G112" s="68">
        <v>373</v>
      </c>
      <c r="H112" s="69">
        <v>46029</v>
      </c>
      <c r="I112" s="69">
        <v>432</v>
      </c>
      <c r="J112" s="71">
        <f t="shared" si="1"/>
        <v>0.87012987012987009</v>
      </c>
    </row>
    <row r="113" spans="2:10" s="22" customFormat="1" ht="20.100000000000001" customHeight="1" x14ac:dyDescent="0.2">
      <c r="B113" s="66" t="s">
        <v>115</v>
      </c>
      <c r="C113" s="66" t="s">
        <v>89</v>
      </c>
      <c r="D113" s="67">
        <v>42223</v>
      </c>
      <c r="E113" s="67">
        <v>3453576</v>
      </c>
      <c r="F113" s="67">
        <v>45995</v>
      </c>
      <c r="G113" s="68">
        <v>46103</v>
      </c>
      <c r="H113" s="69">
        <v>3844859</v>
      </c>
      <c r="I113" s="69">
        <v>49691</v>
      </c>
      <c r="J113" s="71">
        <f t="shared" si="1"/>
        <v>8.0356560495706053E-2</v>
      </c>
    </row>
    <row r="114" spans="2:10" s="22" customFormat="1" ht="20.100000000000001" customHeight="1" x14ac:dyDescent="0.2">
      <c r="B114" s="66" t="s">
        <v>115</v>
      </c>
      <c r="C114" s="66" t="s">
        <v>93</v>
      </c>
      <c r="D114" s="67">
        <v>680</v>
      </c>
      <c r="E114" s="67">
        <v>76356</v>
      </c>
      <c r="F114" s="67">
        <v>684</v>
      </c>
      <c r="G114" s="68">
        <v>820</v>
      </c>
      <c r="H114" s="69">
        <v>89448</v>
      </c>
      <c r="I114" s="69">
        <v>807</v>
      </c>
      <c r="J114" s="71">
        <f t="shared" si="1"/>
        <v>0.17982456140350878</v>
      </c>
    </row>
    <row r="115" spans="2:10" s="22" customFormat="1" ht="20.100000000000001" customHeight="1" x14ac:dyDescent="0.2">
      <c r="B115" s="66" t="s">
        <v>116</v>
      </c>
      <c r="C115" s="66" t="s">
        <v>172</v>
      </c>
      <c r="D115" s="67">
        <v>21</v>
      </c>
      <c r="E115" s="67">
        <v>1323</v>
      </c>
      <c r="F115" s="67">
        <v>27</v>
      </c>
      <c r="G115" s="68">
        <v>0</v>
      </c>
      <c r="H115" s="69">
        <v>0</v>
      </c>
      <c r="I115" s="69">
        <v>0</v>
      </c>
      <c r="J115" s="71">
        <f t="shared" si="1"/>
        <v>-1</v>
      </c>
    </row>
    <row r="116" spans="2:10" s="22" customFormat="1" ht="20.100000000000001" customHeight="1" x14ac:dyDescent="0.2">
      <c r="B116" s="66" t="s">
        <v>116</v>
      </c>
      <c r="C116" s="66" t="s">
        <v>174</v>
      </c>
      <c r="D116" s="67">
        <v>0</v>
      </c>
      <c r="E116" s="67">
        <v>0</v>
      </c>
      <c r="F116" s="67">
        <v>0</v>
      </c>
      <c r="G116" s="68">
        <v>66</v>
      </c>
      <c r="H116" s="69">
        <v>66</v>
      </c>
      <c r="I116" s="69">
        <v>84</v>
      </c>
      <c r="J116" s="71" t="s">
        <v>37</v>
      </c>
    </row>
    <row r="117" spans="2:10" s="22" customFormat="1" ht="20.100000000000001" customHeight="1" x14ac:dyDescent="0.2">
      <c r="B117" s="66" t="s">
        <v>243</v>
      </c>
      <c r="C117" s="66" t="s">
        <v>86</v>
      </c>
      <c r="D117" s="67">
        <v>0</v>
      </c>
      <c r="E117" s="67">
        <v>1925</v>
      </c>
      <c r="F117" s="67">
        <v>27</v>
      </c>
      <c r="G117" s="68">
        <v>0</v>
      </c>
      <c r="H117" s="69">
        <v>0</v>
      </c>
      <c r="I117" s="69">
        <v>0</v>
      </c>
      <c r="J117" s="71">
        <f t="shared" si="1"/>
        <v>-1</v>
      </c>
    </row>
    <row r="118" spans="2:10" s="22" customFormat="1" ht="20.100000000000001" customHeight="1" x14ac:dyDescent="0.2">
      <c r="B118" s="66" t="s">
        <v>117</v>
      </c>
      <c r="C118" s="66" t="s">
        <v>171</v>
      </c>
      <c r="D118" s="67">
        <v>124</v>
      </c>
      <c r="E118" s="67">
        <v>7504</v>
      </c>
      <c r="F118" s="67">
        <v>131</v>
      </c>
      <c r="G118" s="68">
        <v>96</v>
      </c>
      <c r="H118" s="69">
        <v>5544</v>
      </c>
      <c r="I118" s="69">
        <v>101</v>
      </c>
      <c r="J118" s="71">
        <f t="shared" si="1"/>
        <v>-0.22900763358778625</v>
      </c>
    </row>
    <row r="119" spans="2:10" s="22" customFormat="1" ht="20.100000000000001" customHeight="1" x14ac:dyDescent="0.2">
      <c r="B119" s="66" t="s">
        <v>117</v>
      </c>
      <c r="C119" s="66" t="s">
        <v>172</v>
      </c>
      <c r="D119" s="67">
        <v>202</v>
      </c>
      <c r="E119" s="67">
        <v>20010</v>
      </c>
      <c r="F119" s="67">
        <v>199</v>
      </c>
      <c r="G119" s="68">
        <v>190</v>
      </c>
      <c r="H119" s="69">
        <v>19170</v>
      </c>
      <c r="I119" s="69">
        <v>181</v>
      </c>
      <c r="J119" s="71">
        <f t="shared" si="1"/>
        <v>-9.0452261306532666E-2</v>
      </c>
    </row>
    <row r="120" spans="2:10" s="22" customFormat="1" ht="20.100000000000001" customHeight="1" x14ac:dyDescent="0.2">
      <c r="B120" s="66" t="s">
        <v>177</v>
      </c>
      <c r="C120" s="66" t="s">
        <v>153</v>
      </c>
      <c r="D120" s="67">
        <v>0</v>
      </c>
      <c r="E120" s="67">
        <v>6217</v>
      </c>
      <c r="F120" s="67">
        <v>79</v>
      </c>
      <c r="G120" s="68">
        <v>66</v>
      </c>
      <c r="H120" s="69">
        <v>66</v>
      </c>
      <c r="I120" s="69">
        <v>84</v>
      </c>
      <c r="J120" s="71">
        <f t="shared" si="1"/>
        <v>6.3291139240506333E-2</v>
      </c>
    </row>
    <row r="121" spans="2:10" s="22" customFormat="1" ht="20.100000000000001" customHeight="1" x14ac:dyDescent="0.2">
      <c r="B121" s="66" t="s">
        <v>177</v>
      </c>
      <c r="C121" s="66" t="s">
        <v>86</v>
      </c>
      <c r="D121" s="67">
        <v>0</v>
      </c>
      <c r="E121" s="67">
        <v>5757</v>
      </c>
      <c r="F121" s="67">
        <v>80</v>
      </c>
      <c r="G121" s="68">
        <v>0</v>
      </c>
      <c r="H121" s="69">
        <v>0</v>
      </c>
      <c r="I121" s="69">
        <v>0</v>
      </c>
      <c r="J121" s="71">
        <f t="shared" si="1"/>
        <v>-1</v>
      </c>
    </row>
    <row r="122" spans="2:10" s="22" customFormat="1" ht="20.100000000000001" customHeight="1" x14ac:dyDescent="0.2">
      <c r="B122" s="66" t="s">
        <v>177</v>
      </c>
      <c r="C122" s="66" t="s">
        <v>219</v>
      </c>
      <c r="D122" s="67">
        <v>0</v>
      </c>
      <c r="E122" s="67">
        <v>18504</v>
      </c>
      <c r="F122" s="67">
        <v>236</v>
      </c>
      <c r="G122" s="68">
        <v>0</v>
      </c>
      <c r="H122" s="69">
        <v>22768</v>
      </c>
      <c r="I122" s="69">
        <v>285</v>
      </c>
      <c r="J122" s="71">
        <f t="shared" si="1"/>
        <v>0.2076271186440678</v>
      </c>
    </row>
    <row r="123" spans="2:10" s="22" customFormat="1" ht="20.100000000000001" customHeight="1" x14ac:dyDescent="0.2">
      <c r="B123" s="66" t="s">
        <v>118</v>
      </c>
      <c r="C123" s="66" t="s">
        <v>120</v>
      </c>
      <c r="D123" s="67">
        <v>3539</v>
      </c>
      <c r="E123" s="67">
        <v>3539</v>
      </c>
      <c r="F123" s="67">
        <v>5713</v>
      </c>
      <c r="G123" s="68">
        <v>601</v>
      </c>
      <c r="H123" s="69">
        <v>601</v>
      </c>
      <c r="I123" s="69">
        <v>970</v>
      </c>
      <c r="J123" s="71">
        <f t="shared" si="1"/>
        <v>-0.83021179765447228</v>
      </c>
    </row>
    <row r="124" spans="2:10" s="22" customFormat="1" ht="20.100000000000001" customHeight="1" x14ac:dyDescent="0.2">
      <c r="B124" s="66" t="s">
        <v>118</v>
      </c>
      <c r="C124" s="66" t="s">
        <v>121</v>
      </c>
      <c r="D124" s="67">
        <v>2331</v>
      </c>
      <c r="E124" s="67">
        <v>2472</v>
      </c>
      <c r="F124" s="67">
        <v>3766</v>
      </c>
      <c r="G124" s="68">
        <v>809</v>
      </c>
      <c r="H124" s="69">
        <v>817</v>
      </c>
      <c r="I124" s="69">
        <v>1308</v>
      </c>
      <c r="J124" s="71">
        <f t="shared" si="1"/>
        <v>-0.65268189060010617</v>
      </c>
    </row>
    <row r="125" spans="2:10" s="22" customFormat="1" ht="20.100000000000001" customHeight="1" x14ac:dyDescent="0.2">
      <c r="B125" s="66" t="s">
        <v>118</v>
      </c>
      <c r="C125" s="66" t="s">
        <v>86</v>
      </c>
      <c r="D125" s="67">
        <v>0</v>
      </c>
      <c r="E125" s="67">
        <v>4837</v>
      </c>
      <c r="F125" s="67">
        <v>68</v>
      </c>
      <c r="G125" s="68">
        <v>0</v>
      </c>
      <c r="H125" s="69">
        <v>0</v>
      </c>
      <c r="I125" s="69">
        <v>0</v>
      </c>
      <c r="J125" s="71">
        <f t="shared" si="1"/>
        <v>-1</v>
      </c>
    </row>
    <row r="126" spans="2:10" s="22" customFormat="1" ht="20.100000000000001" customHeight="1" x14ac:dyDescent="0.2">
      <c r="B126" s="66" t="s">
        <v>118</v>
      </c>
      <c r="C126" s="66" t="s">
        <v>171</v>
      </c>
      <c r="D126" s="67">
        <v>642</v>
      </c>
      <c r="E126" s="67">
        <v>37852</v>
      </c>
      <c r="F126" s="67">
        <v>674</v>
      </c>
      <c r="G126" s="68">
        <v>206</v>
      </c>
      <c r="H126" s="69">
        <v>11522</v>
      </c>
      <c r="I126" s="69">
        <v>219</v>
      </c>
      <c r="J126" s="71">
        <f t="shared" si="1"/>
        <v>-0.67507418397626118</v>
      </c>
    </row>
    <row r="127" spans="2:10" s="22" customFormat="1" ht="20.100000000000001" customHeight="1" x14ac:dyDescent="0.2">
      <c r="B127" s="66" t="s">
        <v>118</v>
      </c>
      <c r="C127" s="66" t="s">
        <v>89</v>
      </c>
      <c r="D127" s="67">
        <v>22976</v>
      </c>
      <c r="E127" s="67">
        <v>1571595</v>
      </c>
      <c r="F127" s="67">
        <v>28292</v>
      </c>
      <c r="G127" s="68">
        <v>14665</v>
      </c>
      <c r="H127" s="69">
        <v>977830</v>
      </c>
      <c r="I127" s="69">
        <v>17953</v>
      </c>
      <c r="J127" s="71">
        <f t="shared" si="1"/>
        <v>-0.36543899335501201</v>
      </c>
    </row>
    <row r="128" spans="2:10" s="22" customFormat="1" ht="20.100000000000001" customHeight="1" x14ac:dyDescent="0.2">
      <c r="B128" s="66" t="s">
        <v>178</v>
      </c>
      <c r="C128" s="66" t="s">
        <v>174</v>
      </c>
      <c r="D128" s="67">
        <v>36</v>
      </c>
      <c r="E128" s="67">
        <v>36</v>
      </c>
      <c r="F128" s="67">
        <v>54</v>
      </c>
      <c r="G128" s="68">
        <v>0</v>
      </c>
      <c r="H128" s="69">
        <v>0</v>
      </c>
      <c r="I128" s="69">
        <v>0</v>
      </c>
      <c r="J128" s="71">
        <f t="shared" si="1"/>
        <v>-1</v>
      </c>
    </row>
    <row r="129" spans="2:10" s="22" customFormat="1" ht="20.100000000000001" customHeight="1" x14ac:dyDescent="0.2">
      <c r="B129" s="66" t="s">
        <v>169</v>
      </c>
      <c r="C129" s="66" t="s">
        <v>153</v>
      </c>
      <c r="D129" s="67">
        <v>0</v>
      </c>
      <c r="E129" s="67">
        <v>0</v>
      </c>
      <c r="F129" s="67">
        <v>0</v>
      </c>
      <c r="G129" s="68">
        <v>0</v>
      </c>
      <c r="H129" s="69">
        <v>1997</v>
      </c>
      <c r="I129" s="69">
        <v>25</v>
      </c>
      <c r="J129" s="71" t="s">
        <v>37</v>
      </c>
    </row>
    <row r="130" spans="2:10" s="22" customFormat="1" ht="20.100000000000001" customHeight="1" x14ac:dyDescent="0.2">
      <c r="B130" s="66" t="s">
        <v>169</v>
      </c>
      <c r="C130" s="66" t="s">
        <v>179</v>
      </c>
      <c r="D130" s="67">
        <v>0</v>
      </c>
      <c r="E130" s="67">
        <v>0</v>
      </c>
      <c r="F130" s="67">
        <v>0</v>
      </c>
      <c r="G130" s="68">
        <v>80</v>
      </c>
      <c r="H130" s="69">
        <v>80</v>
      </c>
      <c r="I130" s="69">
        <v>97</v>
      </c>
      <c r="J130" s="71" t="s">
        <v>37</v>
      </c>
    </row>
    <row r="131" spans="2:10" s="22" customFormat="1" ht="20.100000000000001" customHeight="1" x14ac:dyDescent="0.2">
      <c r="B131" s="66" t="s">
        <v>169</v>
      </c>
      <c r="C131" s="66" t="s">
        <v>83</v>
      </c>
      <c r="D131" s="67">
        <v>0</v>
      </c>
      <c r="E131" s="67">
        <v>0</v>
      </c>
      <c r="F131" s="67">
        <v>0</v>
      </c>
      <c r="G131" s="68">
        <v>0</v>
      </c>
      <c r="H131" s="69">
        <v>10874</v>
      </c>
      <c r="I131" s="69">
        <v>136</v>
      </c>
      <c r="J131" s="71" t="s">
        <v>37</v>
      </c>
    </row>
    <row r="132" spans="2:10" s="22" customFormat="1" ht="20.100000000000001" customHeight="1" x14ac:dyDescent="0.2">
      <c r="B132" s="58"/>
      <c r="C132" s="45" t="s">
        <v>19</v>
      </c>
      <c r="D132" s="45">
        <f t="shared" ref="D132:I132" si="2">SUM(D16:D131)</f>
        <v>155942</v>
      </c>
      <c r="E132" s="45">
        <f t="shared" si="2"/>
        <v>10826966</v>
      </c>
      <c r="F132" s="47">
        <f t="shared" si="2"/>
        <v>192333</v>
      </c>
      <c r="G132" s="53">
        <f t="shared" si="2"/>
        <v>133761</v>
      </c>
      <c r="H132" s="54">
        <f t="shared" si="2"/>
        <v>9039834</v>
      </c>
      <c r="I132" s="54">
        <f t="shared" si="2"/>
        <v>161346</v>
      </c>
      <c r="J132" s="80">
        <f>+(I132-F132)/F132</f>
        <v>-0.16111119776637395</v>
      </c>
    </row>
    <row r="133" spans="2:10" s="22" customFormat="1" ht="16.5" customHeight="1" x14ac:dyDescent="0.2">
      <c r="B133" s="55"/>
      <c r="C133" s="55"/>
      <c r="D133" s="55"/>
      <c r="E133" s="55"/>
      <c r="F133" s="55"/>
      <c r="G133" s="55"/>
      <c r="H133" s="57" t="s">
        <v>16</v>
      </c>
      <c r="I133" s="57"/>
      <c r="J133" s="56">
        <f>+(G132-D132)/D132</f>
        <v>-0.1422387810852753</v>
      </c>
    </row>
  </sheetData>
  <mergeCells count="2">
    <mergeCell ref="B10:J10"/>
    <mergeCell ref="G11:J11"/>
  </mergeCells>
  <pageMargins left="0.7" right="0.7" top="0.75" bottom="1.02" header="0.3" footer="0.3"/>
  <pageSetup paperSize="9" scale="85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ignoredErrors>
    <ignoredError sqref="J16 J18:J131" calculatedColumn="1"/>
  </ignoredErrors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B947275-C064-47A6-AC1F-ADA3D05121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45B3383-78D5-47E1-9528-E5E0505A3264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customXml/itemProps3.xml><?xml version="1.0" encoding="utf-8"?>
<ds:datastoreItem xmlns:ds="http://schemas.openxmlformats.org/officeDocument/2006/customXml" ds:itemID="{BB45219E-396F-4EF8-99D3-9649ACB3C44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284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16</vt:i4>
      </vt:variant>
    </vt:vector>
  </HeadingPairs>
  <TitlesOfParts>
    <vt:vector size="22" baseType="lpstr">
      <vt:lpstr>Principal</vt:lpstr>
      <vt:lpstr>Buques</vt:lpstr>
      <vt:lpstr>exportadores</vt:lpstr>
      <vt:lpstr>peras &amp; manzanas</vt:lpstr>
      <vt:lpstr>especies y destinos</vt:lpstr>
      <vt:lpstr>esp x destino</vt:lpstr>
      <vt:lpstr>Buques!Área_de_impresión</vt:lpstr>
      <vt:lpstr>'esp x destino'!Área_de_impresión</vt:lpstr>
      <vt:lpstr>'especies y destinos'!Área_de_impresión</vt:lpstr>
      <vt:lpstr>Principal!Área_de_impresión</vt:lpstr>
      <vt:lpstr>Buques!Excel_BuiltIn__FilterDatabase</vt:lpstr>
      <vt:lpstr>exportadores!Excel_BuiltIn__FilterDatabase</vt:lpstr>
      <vt:lpstr>'peras &amp; manzanas'!Excel_BuiltIn__FilterDatabase</vt:lpstr>
      <vt:lpstr>Excel_BuiltIn__FilterDatabase_2</vt:lpstr>
      <vt:lpstr>'peras &amp; manzanas'!Excel_BuiltIn__FilterDatabase_3</vt:lpstr>
      <vt:lpstr>Excel_BuiltIn__FilterDatabase_3</vt:lpstr>
      <vt:lpstr>Excel_BuiltIn__FilterDatabase_6</vt:lpstr>
      <vt:lpstr>Buques!Títulos_a_imprimir</vt:lpstr>
      <vt:lpstr>'esp x destino'!Títulos_a_imprimir</vt:lpstr>
      <vt:lpstr>'especies y destinos'!Títulos_a_imprimir</vt:lpstr>
      <vt:lpstr>exportadores!Títulos_a_imprimir</vt:lpstr>
      <vt:lpstr>'peras &amp; manzanas'!Títulos_a_imprimir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Sancho</dc:creator>
  <dc:description/>
  <cp:lastModifiedBy>Daniel Sancho</cp:lastModifiedBy>
  <cp:revision>6</cp:revision>
  <cp:lastPrinted>2025-01-29T11:22:29Z</cp:lastPrinted>
  <dcterms:created xsi:type="dcterms:W3CDTF">2015-04-15T02:22:17Z</dcterms:created>
  <dcterms:modified xsi:type="dcterms:W3CDTF">2025-09-01T20:05:00Z</dcterms:modified>
  <dc:language>es-ES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