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531/datos/"/>
    </mc:Choice>
  </mc:AlternateContent>
  <xr:revisionPtr revIDLastSave="5533" documentId="14_{D2070067-4F8D-4110-B6E6-2A153CB906F3}" xr6:coauthVersionLast="47" xr6:coauthVersionMax="47" xr10:uidLastSave="{D36778C8-0656-4A83-BCA8-F9B68717C506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Buques!$B$1:$H$43</definedName>
    <definedName name="_xlnm.Print_Area" localSheetId="5">'esp x destino'!$B$1:$J$119</definedName>
    <definedName name="_xlnm.Print_Area" localSheetId="4">'especies y destinos'!$B$1:$I$89</definedName>
    <definedName name="_xlnm.Print_Area" localSheetId="0">Principal!$A$1:$G$58</definedName>
    <definedName name="Excel_BuiltIn__FilterDatabase" localSheetId="1">Buques!$B$13:$H$43</definedName>
    <definedName name="Excel_BuiltIn__FilterDatabase" localSheetId="2">exportadores!$B$13:$E$86</definedName>
    <definedName name="Excel_BuiltIn__FilterDatabase" localSheetId="3">'peras &amp; manzanas'!$B$13:$E$47</definedName>
    <definedName name="Excel_BuiltIn__FilterDatabase_2">Buques!$B$13:$H$43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destino'!$B$15:$J$119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destinos'!$40:$41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15" i="6" l="1"/>
  <c r="J114" i="6"/>
  <c r="J113" i="6"/>
  <c r="J110" i="6"/>
  <c r="J109" i="6"/>
  <c r="J108" i="6"/>
  <c r="J107" i="6"/>
  <c r="J106" i="6"/>
  <c r="J104" i="6"/>
  <c r="J103" i="6"/>
  <c r="J102" i="6"/>
  <c r="J101" i="6"/>
  <c r="J100" i="6"/>
  <c r="J99" i="6"/>
  <c r="J98" i="6"/>
  <c r="J96" i="6"/>
  <c r="J95" i="6"/>
  <c r="J94" i="6"/>
  <c r="J93" i="6"/>
  <c r="J92" i="6"/>
  <c r="J91" i="6"/>
  <c r="J90" i="6"/>
  <c r="J89" i="6"/>
  <c r="J88" i="6"/>
  <c r="J87" i="6"/>
  <c r="J86" i="6"/>
  <c r="J85" i="6"/>
  <c r="J83" i="6"/>
  <c r="J81" i="6"/>
  <c r="J80" i="6"/>
  <c r="J79" i="6"/>
  <c r="J78" i="6"/>
  <c r="J77" i="6"/>
  <c r="J76" i="6"/>
  <c r="J75" i="6"/>
  <c r="J74" i="6"/>
  <c r="J72" i="6"/>
  <c r="J71" i="6"/>
  <c r="J70" i="6"/>
  <c r="J69" i="6"/>
  <c r="J68" i="6"/>
  <c r="J66" i="6"/>
  <c r="J65" i="6"/>
  <c r="J61" i="6"/>
  <c r="J60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8" i="6"/>
  <c r="J37" i="6"/>
  <c r="J36" i="6"/>
  <c r="J33" i="6"/>
  <c r="J32" i="6"/>
  <c r="J30" i="6"/>
  <c r="J29" i="6"/>
  <c r="J28" i="6"/>
  <c r="J27" i="6"/>
  <c r="J26" i="6"/>
  <c r="J25" i="6"/>
  <c r="J24" i="6"/>
  <c r="J22" i="6"/>
  <c r="J21" i="6"/>
  <c r="J20" i="6"/>
  <c r="J19" i="6"/>
  <c r="J18" i="6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49" i="5"/>
  <c r="I48" i="5"/>
  <c r="I47" i="5"/>
  <c r="I46" i="5"/>
  <c r="I45" i="5"/>
  <c r="I44" i="5"/>
  <c r="I36" i="5"/>
  <c r="I35" i="5"/>
  <c r="I34" i="5"/>
  <c r="I33" i="5"/>
  <c r="I32" i="5"/>
  <c r="I31" i="5"/>
  <c r="I30" i="5"/>
  <c r="I29" i="5"/>
  <c r="I28" i="5"/>
  <c r="I25" i="5"/>
  <c r="I24" i="5"/>
  <c r="I23" i="5"/>
  <c r="I22" i="5"/>
  <c r="I17" i="5"/>
  <c r="I16" i="5"/>
  <c r="I15" i="5"/>
  <c r="F45" i="7" l="1"/>
  <c r="E87" i="3"/>
  <c r="F30" i="3" s="1"/>
  <c r="D87" i="3"/>
  <c r="F84" i="3" l="1"/>
  <c r="F81" i="3"/>
  <c r="F82" i="3"/>
  <c r="F83" i="3"/>
  <c r="I43" i="5" l="1"/>
  <c r="G18" i="2" l="1"/>
  <c r="F18" i="2" l="1"/>
  <c r="F43" i="2" s="1"/>
  <c r="E18" i="2"/>
  <c r="E43" i="2" s="1"/>
  <c r="J16" i="6"/>
  <c r="I42" i="5"/>
  <c r="H37" i="5"/>
  <c r="G37" i="5"/>
  <c r="F37" i="5"/>
  <c r="E37" i="5"/>
  <c r="D37" i="5"/>
  <c r="C37" i="5"/>
  <c r="I14" i="5"/>
  <c r="C48" i="7"/>
  <c r="E48" i="7"/>
  <c r="D48" i="7"/>
  <c r="C87" i="3"/>
  <c r="F29" i="3"/>
  <c r="G43" i="2"/>
  <c r="F14" i="7" l="1"/>
  <c r="F47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79" i="3"/>
  <c r="F78" i="3"/>
  <c r="F28" i="3"/>
  <c r="F80" i="3"/>
  <c r="F59" i="3"/>
  <c r="F58" i="3"/>
  <c r="F61" i="3"/>
  <c r="F60" i="3"/>
  <c r="F63" i="3"/>
  <c r="F62" i="3"/>
  <c r="F65" i="3"/>
  <c r="F64" i="3"/>
  <c r="F67" i="3"/>
  <c r="F66" i="3"/>
  <c r="F69" i="3"/>
  <c r="F68" i="3"/>
  <c r="F71" i="3"/>
  <c r="F70" i="3"/>
  <c r="F73" i="3"/>
  <c r="F72" i="3"/>
  <c r="F75" i="3"/>
  <c r="F74" i="3"/>
  <c r="F77" i="3"/>
  <c r="F76" i="3"/>
  <c r="F17" i="3"/>
  <c r="F85" i="3"/>
  <c r="I37" i="5"/>
  <c r="I38" i="5"/>
  <c r="F16" i="3"/>
  <c r="F15" i="3"/>
  <c r="F55" i="3"/>
  <c r="F51" i="3"/>
  <c r="F47" i="3"/>
  <c r="F43" i="3"/>
  <c r="F39" i="3"/>
  <c r="F35" i="3"/>
  <c r="F31" i="3"/>
  <c r="F24" i="3"/>
  <c r="F20" i="3"/>
  <c r="F86" i="3"/>
  <c r="F54" i="3"/>
  <c r="F50" i="3"/>
  <c r="F46" i="3"/>
  <c r="F42" i="3"/>
  <c r="F38" i="3"/>
  <c r="F34" i="3"/>
  <c r="F27" i="3"/>
  <c r="F23" i="3"/>
  <c r="F18" i="3"/>
  <c r="F57" i="3"/>
  <c r="F53" i="3"/>
  <c r="F49" i="3"/>
  <c r="F45" i="3"/>
  <c r="F41" i="3"/>
  <c r="F37" i="3"/>
  <c r="F33" i="3"/>
  <c r="F26" i="3"/>
  <c r="F22" i="3"/>
  <c r="F56" i="3"/>
  <c r="F52" i="3"/>
  <c r="F48" i="3"/>
  <c r="F44" i="3"/>
  <c r="F40" i="3"/>
  <c r="F36" i="3"/>
  <c r="F32" i="3"/>
  <c r="F25" i="3"/>
  <c r="F21" i="3"/>
  <c r="F14" i="3" l="1"/>
  <c r="F19" i="3" l="1"/>
  <c r="F87" i="3" s="1"/>
  <c r="H88" i="5"/>
  <c r="G88" i="5"/>
  <c r="F88" i="5"/>
  <c r="E88" i="5"/>
  <c r="D88" i="5"/>
  <c r="C88" i="5"/>
  <c r="I89" i="5" l="1"/>
  <c r="I88" i="5"/>
  <c r="I118" i="6"/>
  <c r="D11" i="7" l="1"/>
  <c r="F11" i="2"/>
  <c r="F48" i="7" l="1"/>
  <c r="H118" i="6" l="1"/>
  <c r="G118" i="6"/>
  <c r="F118" i="6"/>
  <c r="J118" i="6" s="1"/>
  <c r="E118" i="6"/>
  <c r="D118" i="6"/>
  <c r="G11" i="6"/>
  <c r="F10" i="5"/>
  <c r="D11" i="3"/>
  <c r="J119" i="6" l="1"/>
</calcChain>
</file>

<file path=xl/sharedStrings.xml><?xml version="1.0" encoding="utf-8"?>
<sst xmlns="http://schemas.openxmlformats.org/spreadsheetml/2006/main" count="532" uniqueCount="223">
  <si>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</si>
  <si>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</si>
  <si>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</si>
  <si>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</si>
  <si>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</si>
  <si>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</si>
  <si>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</si>
  <si>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</si>
  <si>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</si>
  <si>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</si>
  <si>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</si>
  <si>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</si>
  <si>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</si>
  <si>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</si>
  <si>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</si>
  <si>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</si>
  <si>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</si>
  <si>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</si>
  <si>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</si>
  <si>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</si>
  <si>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</si>
  <si>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</si>
  <si>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</si>
  <si>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</si>
  <si>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</si>
  <si>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</si>
  <si>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</si>
  <si>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</si>
  <si>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</si>
  <si>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</si>
  <si>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</si>
  <si>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</si>
  <si>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</si>
  <si>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</si>
  <si>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</si>
  <si>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</si>
  <si>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</si>
  <si>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</si>
  <si>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</si>
  <si>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</si>
  <si>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</si>
  <si>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</si>
  <si>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</si>
  <si>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</si>
  <si>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</si>
  <si>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</si>
  <si>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</si>
  <si>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</si>
  <si>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</si>
  <si>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</si>
  <si>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</si>
  <si>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</si>
  <si>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</si>
  <si>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</si>
  <si>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</si>
  <si>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</si>
  <si>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</si>
  <si>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</si>
  <si>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</si>
  <si>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</si>
  <si>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</si>
  <si>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</si>
  <si>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</si>
  <si>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</si>
  <si>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</si>
  <si>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</si>
  <si>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</si>
  <si>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</si>
  <si>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</si>
  <si>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</si>
  <si>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</si>
  <si>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</si>
  <si>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</si>
  <si>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</si>
  <si>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</si>
  <si>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</si>
  <si>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</si>
  <si>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</si>
  <si>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</si>
  <si>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</si>
  <si>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</si>
  <si>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</si>
  <si>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</si>
  <si>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</si>
  <si>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</si>
  <si>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</si>
  <si>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</si>
  <si>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</si>
  <si>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</si>
  <si>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</si>
  <si>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</si>
  <si>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</si>
  <si>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</si>
  <si>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</si>
  <si>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</si>
  <si>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</si>
  <si>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</si>
  <si>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</si>
  <si>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</si>
  <si>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</si>
  <si>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</si>
  <si>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</si>
  <si>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</si>
  <si>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</si>
  <si>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</si>
  <si>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</si>
  <si>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</si>
  <si>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</si>
  <si>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</si>
  <si>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</si>
  <si>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</si>
  <si>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</si>
  <si>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</si>
  <si>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</si>
  <si>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</si>
  <si>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</si>
  <si>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</si>
  <si>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</si>
  <si>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</si>
  <si>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</si>
  <si>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</si>
  <si>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</si>
  <si>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</si>
  <si>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</si>
  <si>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</si>
  <si>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</si>
  <si>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</si>
  <si>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</si>
  <si>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</si>
  <si>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</si>
  <si>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</si>
  <si>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</si>
  <si>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</si>
  <si>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</si>
  <si>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</si>
  <si>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</si>
  <si>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</si>
  <si>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</si>
  <si>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</si>
  <si>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</si>
  <si>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</si>
  <si>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</si>
  <si>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</si>
  <si>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</si>
  <si>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</si>
  <si>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</si>
  <si>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</si>
  <si>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</si>
  <si>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</si>
  <si>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</si>
  <si>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</si>
  <si>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</si>
  <si>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</si>
  <si>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</si>
  <si>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</si>
  <si>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</si>
  <si>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</si>
  <si>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</si>
  <si>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</si>
  <si>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</si>
  <si>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</si>
  <si>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</si>
  <si>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</si>
  <si>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</si>
  <si>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</si>
  <si>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</si>
  <si>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</si>
  <si>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</si>
  <si>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</si>
  <si>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</si>
  <si>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</si>
  <si>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</si>
  <si>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</si>
  <si>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</si>
  <si>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</si>
  <si>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</si>
  <si>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</si>
  <si>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</si>
  <si>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</si>
  <si>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</si>
  <si>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</si>
  <si>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</si>
  <si>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</si>
  <si>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</si>
  <si>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</si>
  <si>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</si>
  <si>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</si>
  <si>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</si>
  <si>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</si>
  <si>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</si>
  <si>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</si>
  <si>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</si>
  <si>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</si>
  <si>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</si>
  <si>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</si>
  <si>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31/05/2025</t>
    </r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</si>
  <si>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</si>
  <si>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</si>
  <si>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</si>
  <si>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</si>
  <si>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</si>
  <si>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</si>
  <si>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</si>
  <si>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</si>
  <si>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</si>
  <si>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</si>
  <si>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</si>
  <si>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</si>
  <si>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</si>
  <si>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</si>
  <si>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</si>
  <si>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</si>
  <si>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</si>
  <si>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</si>
  <si>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</si>
  <si>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</si>
  <si>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</si>
  <si>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</si>
  <si>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</si>
  <si>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</si>
  <si>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</si>
  <si>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LANGOSTINOS         </t>
  </si>
  <si>
    <t xml:space="preserve">MAQUINARIA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</si>
</sst>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43" totalsRowShown="0" headerRowDxfId="22" headerRowBorderDxfId="21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6" totalsRowShown="0" headerRowDxfId="20" headerRowBorderDxfId="19" tableBorderDxfId="18">
  <sortState xmlns:xlrd2="http://schemas.microsoft.com/office/spreadsheetml/2017/richdata2" ref="B14:F86">
    <sortCondition descending="1" ref="E14:E86"/>
  </sortState>
  <tableColumns count="5">
    <tableColumn id="1" xr3:uid="{082DB1A4-704C-4876-A37C-6556C444F4A9}" name="EXPORTADOR"/>
    <tableColumn id="2" xr3:uid="{16EA7C7E-EF6F-434B-B25F-C6D21DCABC33}" name="PALLETS" dataDxfId="17"/>
    <tableColumn id="3" xr3:uid="{630943C9-559D-4C97-8E91-980BAB9C73F9}" name="BULTOS" dataDxfId="16"/>
    <tableColumn id="4" xr3:uid="{1379AAF0-909F-48F7-9752-DB3FFF8C3689}" name="TONELADAS" dataDxfId="15"/>
    <tableColumn id="5" xr3:uid="{84BD5338-5D08-4318-AAEE-C4592CA74C42}" name="% DIST" dataDxfId="14" dataCellStyle="Porcentaje">
      <calculatedColumnFormula>+E14/$E$87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7" totalsRowShown="0" headerRowDxfId="13" headerRowBorderDxfId="12" tableBorderDxfId="11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36" totalsRowShown="0" headerRowDxfId="10" headerRowBorderDxfId="9" tableBorderDxfId="8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1:I87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17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195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50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31/05/2025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180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181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9" s="30" customFormat="1" ht="20.100000000000001" customHeight="1" x14ac:dyDescent="0.2">
      <c r="B33" s="78">
        <v>20</v>
      </c>
      <c r="C33" s="79" t="s">
        <v>182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9" s="30" customFormat="1" ht="20.100000000000001" customHeight="1" x14ac:dyDescent="0.2">
      <c r="B34" s="78">
        <v>21</v>
      </c>
      <c r="C34" s="79" t="s">
        <v>184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9" s="30" customFormat="1" ht="20.100000000000001" customHeight="1" x14ac:dyDescent="0.2">
      <c r="B35" s="78">
        <v>22</v>
      </c>
      <c r="C35" s="79" t="s">
        <v>183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9" s="30" customFormat="1" ht="20.100000000000001" customHeight="1" x14ac:dyDescent="0.2">
      <c r="B36" s="78">
        <v>23</v>
      </c>
      <c r="C36" s="79" t="s">
        <v>196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9" s="30" customFormat="1" ht="20.100000000000001" customHeight="1" x14ac:dyDescent="0.2">
      <c r="B37" s="78">
        <v>24</v>
      </c>
      <c r="C37" s="79" t="s">
        <v>197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9" s="30" customFormat="1" ht="20.100000000000001" customHeight="1" x14ac:dyDescent="0.2">
      <c r="B38" s="78">
        <v>25</v>
      </c>
      <c r="C38" s="79" t="s">
        <v>198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9" s="30" customFormat="1" ht="20.100000000000001" customHeight="1" x14ac:dyDescent="0.2">
      <c r="B39" s="78">
        <v>26</v>
      </c>
      <c r="C39" s="79" t="s">
        <v>199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9" s="30" customFormat="1" ht="20.100000000000001" customHeight="1" x14ac:dyDescent="0.2">
      <c r="B40" s="78">
        <v>27</v>
      </c>
      <c r="C40" s="79" t="s">
        <v>200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9" s="30" customFormat="1" ht="20.100000000000001" customHeight="1" x14ac:dyDescent="0.2">
      <c r="B41" s="78">
        <v>28</v>
      </c>
      <c r="C41" s="79" t="s">
        <v>201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9" s="30" customFormat="1" ht="20.100000000000001" customHeight="1" x14ac:dyDescent="0.2">
      <c r="B42" s="78">
        <v>29</v>
      </c>
      <c r="C42" s="79" t="s">
        <v>202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9" ht="20.100000000000001" customHeight="1" x14ac:dyDescent="0.2">
      <c r="B43" s="23"/>
      <c r="C43" s="23"/>
      <c r="D43" s="37" t="s">
        <v>19</v>
      </c>
      <c r="E43" s="36">
        <f>SUBTOTAL(109,E14:E42)</f>
        <v>107835</v>
      </c>
      <c r="F43" s="36">
        <f>SUBTOTAL(109,F14:F42)</f>
        <v>7766377</v>
      </c>
      <c r="G43" s="36">
        <f>SUBTOTAL(109,G14:G42)</f>
        <v>138831</v>
      </c>
      <c r="H43" s="37"/>
    </row>
    <row r="45" spans="2:9" x14ac:dyDescent="0.2">
      <c r="E45" s="5"/>
      <c r="F45" s="5"/>
      <c r="G45" s="5"/>
    </row>
    <row r="46" spans="2:9" x14ac:dyDescent="0.2">
      <c r="E46" s="5"/>
      <c r="F46" s="5"/>
      <c r="G46" s="5"/>
    </row>
    <row r="47" spans="2:9" x14ac:dyDescent="0.2">
      <c r="F47" s="5"/>
    </row>
    <row r="48" spans="2:9" x14ac:dyDescent="0.2">
      <c r="I48" s="6"/>
    </row>
    <row r="50" spans="7:8" x14ac:dyDescent="0.2">
      <c r="G50" s="6"/>
      <c r="H50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87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31/05/2025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44</v>
      </c>
      <c r="C14" s="60">
        <v>14068</v>
      </c>
      <c r="D14" s="60">
        <v>1145800</v>
      </c>
      <c r="E14" s="60">
        <v>14405</v>
      </c>
      <c r="F14" s="61">
        <f t="shared" ref="F14:F45" si="0">+E14/$E$87</f>
        <v>0.11434354659469757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0.1057786950309573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35</v>
      </c>
      <c r="C16" s="60">
        <v>9123</v>
      </c>
      <c r="D16" s="60">
        <v>11175</v>
      </c>
      <c r="E16" s="60">
        <v>11639</v>
      </c>
      <c r="F16" s="61">
        <f t="shared" si="0"/>
        <v>9.2387680584219714E-2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45</v>
      </c>
      <c r="C17" s="60">
        <v>10036</v>
      </c>
      <c r="D17" s="60">
        <v>809566</v>
      </c>
      <c r="E17" s="60">
        <v>10908</v>
      </c>
      <c r="F17" s="61">
        <f t="shared" si="0"/>
        <v>8.6585172249563427E-2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47</v>
      </c>
      <c r="C18" s="60">
        <v>6288</v>
      </c>
      <c r="D18" s="60">
        <v>469980</v>
      </c>
      <c r="E18" s="60">
        <v>7496</v>
      </c>
      <c r="F18" s="61">
        <f t="shared" si="0"/>
        <v>5.9501508175900934E-2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49</v>
      </c>
      <c r="C19" s="60">
        <v>6605</v>
      </c>
      <c r="D19" s="60">
        <v>484259</v>
      </c>
      <c r="E19" s="60">
        <v>7392</v>
      </c>
      <c r="F19" s="61">
        <f t="shared" si="0"/>
        <v>5.8675980314335609E-2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36</v>
      </c>
      <c r="C20" s="60">
        <v>4693</v>
      </c>
      <c r="D20" s="60">
        <v>281580</v>
      </c>
      <c r="E20" s="60">
        <v>7068</v>
      </c>
      <c r="F20" s="61">
        <f t="shared" si="0"/>
        <v>5.6104143514843628E-2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46</v>
      </c>
      <c r="C21" s="60">
        <v>5209</v>
      </c>
      <c r="D21" s="60">
        <v>436484</v>
      </c>
      <c r="E21" s="60">
        <v>6158</v>
      </c>
      <c r="F21" s="61">
        <f t="shared" si="0"/>
        <v>4.8880774726147005E-2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50</v>
      </c>
      <c r="C22" s="60">
        <v>5243</v>
      </c>
      <c r="D22" s="60">
        <v>457540</v>
      </c>
      <c r="E22" s="60">
        <v>5855</v>
      </c>
      <c r="F22" s="61">
        <f t="shared" si="0"/>
        <v>4.6475631052548025E-2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51</v>
      </c>
      <c r="C23" s="60">
        <v>5113</v>
      </c>
      <c r="D23" s="60">
        <v>445528</v>
      </c>
      <c r="E23" s="60">
        <v>5554</v>
      </c>
      <c r="F23" s="61">
        <f t="shared" si="0"/>
        <v>4.4086362914748371E-2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53</v>
      </c>
      <c r="C24" s="60">
        <v>3680</v>
      </c>
      <c r="D24" s="60">
        <v>250720</v>
      </c>
      <c r="E24" s="60">
        <v>4475</v>
      </c>
      <c r="F24" s="61">
        <f t="shared" si="0"/>
        <v>3.5521511351008096E-2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58</v>
      </c>
      <c r="C25" s="60">
        <v>3317</v>
      </c>
      <c r="D25" s="60">
        <v>309364</v>
      </c>
      <c r="E25" s="60">
        <v>4004</v>
      </c>
      <c r="F25" s="61">
        <f t="shared" si="0"/>
        <v>3.1782822670265123E-2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48</v>
      </c>
      <c r="C26" s="60">
        <v>3307</v>
      </c>
      <c r="D26" s="60">
        <v>293564</v>
      </c>
      <c r="E26" s="60">
        <v>3809</v>
      </c>
      <c r="F26" s="61">
        <f t="shared" si="0"/>
        <v>3.0234957929830133E-2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52</v>
      </c>
      <c r="C27" s="60">
        <v>2803</v>
      </c>
      <c r="D27" s="60">
        <v>193066</v>
      </c>
      <c r="E27" s="60">
        <v>3344</v>
      </c>
      <c r="F27" s="61">
        <f t="shared" si="0"/>
        <v>2.6543895856485155E-2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57</v>
      </c>
      <c r="C28" s="60">
        <v>2299</v>
      </c>
      <c r="D28" s="60">
        <v>174728</v>
      </c>
      <c r="E28" s="60">
        <v>2721</v>
      </c>
      <c r="F28" s="61">
        <f t="shared" si="0"/>
        <v>2.1598666454992855E-2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56</v>
      </c>
      <c r="C29" s="60">
        <v>2479</v>
      </c>
      <c r="D29" s="60">
        <v>221705</v>
      </c>
      <c r="E29" s="60">
        <v>2641</v>
      </c>
      <c r="F29" s="61">
        <f t="shared" si="0"/>
        <v>2.0963645023019527E-2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152</v>
      </c>
      <c r="C30" s="60">
        <v>1410</v>
      </c>
      <c r="D30" s="60">
        <v>1418</v>
      </c>
      <c r="E30" s="60">
        <v>2278</v>
      </c>
      <c r="F30" s="61">
        <f t="shared" si="0"/>
        <v>1.8082235275440547E-2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60</v>
      </c>
      <c r="C31" s="60">
        <v>1685</v>
      </c>
      <c r="D31" s="60">
        <v>113278</v>
      </c>
      <c r="E31" s="60">
        <v>1943</v>
      </c>
      <c r="F31" s="61">
        <f t="shared" si="0"/>
        <v>1.542308302905223E-2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55</v>
      </c>
      <c r="C32" s="60">
        <v>1375</v>
      </c>
      <c r="D32" s="60">
        <v>103909</v>
      </c>
      <c r="E32" s="60">
        <v>1664</v>
      </c>
      <c r="F32" s="61">
        <f t="shared" si="0"/>
        <v>1.3208445785045245E-2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59</v>
      </c>
      <c r="C33" s="60">
        <v>998</v>
      </c>
      <c r="D33" s="60">
        <v>73392</v>
      </c>
      <c r="E33" s="60">
        <v>1168</v>
      </c>
      <c r="F33" s="61">
        <f t="shared" si="0"/>
        <v>9.2713129068106043E-3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54</v>
      </c>
      <c r="C34" s="60">
        <v>911</v>
      </c>
      <c r="D34" s="60">
        <v>45523</v>
      </c>
      <c r="E34" s="60">
        <v>1121</v>
      </c>
      <c r="F34" s="61">
        <f t="shared" si="0"/>
        <v>8.8982378155262748E-3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61</v>
      </c>
      <c r="C35" s="60">
        <v>683</v>
      </c>
      <c r="D35" s="60">
        <v>58107</v>
      </c>
      <c r="E35" s="60">
        <v>779</v>
      </c>
      <c r="F35" s="61">
        <f t="shared" si="0"/>
        <v>6.1835211938402919E-3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185</v>
      </c>
      <c r="C36" s="60">
        <v>420</v>
      </c>
      <c r="D36" s="60">
        <v>18400</v>
      </c>
      <c r="E36" s="60">
        <v>549</v>
      </c>
      <c r="F36" s="61">
        <f t="shared" si="0"/>
        <v>4.3578345769169713E-3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72</v>
      </c>
      <c r="C37" s="60">
        <v>309</v>
      </c>
      <c r="D37" s="60">
        <v>29145</v>
      </c>
      <c r="E37" s="60">
        <v>367</v>
      </c>
      <c r="F37" s="61">
        <f t="shared" si="0"/>
        <v>2.9131608191776473E-3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203</v>
      </c>
      <c r="C38" s="60">
        <v>0</v>
      </c>
      <c r="D38" s="60">
        <v>26818</v>
      </c>
      <c r="E38" s="60">
        <v>337</v>
      </c>
      <c r="F38" s="61">
        <f t="shared" si="0"/>
        <v>2.6750277821876488E-3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69</v>
      </c>
      <c r="C39" s="60">
        <v>300</v>
      </c>
      <c r="D39" s="60">
        <v>34434</v>
      </c>
      <c r="E39" s="60">
        <v>320</v>
      </c>
      <c r="F39" s="61">
        <f t="shared" si="0"/>
        <v>2.5400857278933165E-3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134</v>
      </c>
      <c r="C40" s="60">
        <v>266</v>
      </c>
      <c r="D40" s="60">
        <v>15436</v>
      </c>
      <c r="E40" s="60">
        <v>306</v>
      </c>
      <c r="F40" s="61">
        <f t="shared" si="0"/>
        <v>2.4289569772979838E-3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204</v>
      </c>
      <c r="C41" s="60">
        <v>0</v>
      </c>
      <c r="D41" s="60">
        <v>23718</v>
      </c>
      <c r="E41" s="60">
        <v>295</v>
      </c>
      <c r="F41" s="61">
        <f t="shared" si="0"/>
        <v>2.3416415304016512E-3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71</v>
      </c>
      <c r="C42" s="60">
        <v>252</v>
      </c>
      <c r="D42" s="60">
        <v>20832</v>
      </c>
      <c r="E42" s="60">
        <v>295</v>
      </c>
      <c r="F42" s="61">
        <f t="shared" si="0"/>
        <v>2.3416415304016512E-3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76</v>
      </c>
      <c r="C43" s="60">
        <v>200</v>
      </c>
      <c r="D43" s="60">
        <v>25600</v>
      </c>
      <c r="E43" s="60">
        <v>241</v>
      </c>
      <c r="F43" s="61">
        <f t="shared" si="0"/>
        <v>1.913002063819654E-3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67</v>
      </c>
      <c r="C44" s="60">
        <v>200</v>
      </c>
      <c r="D44" s="60">
        <v>13090</v>
      </c>
      <c r="E44" s="60">
        <v>218</v>
      </c>
      <c r="F44" s="61">
        <f t="shared" si="0"/>
        <v>1.7304334021273219E-3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74</v>
      </c>
      <c r="C45" s="60">
        <v>180</v>
      </c>
      <c r="D45" s="60">
        <v>21600</v>
      </c>
      <c r="E45" s="60">
        <v>211</v>
      </c>
      <c r="F45" s="61">
        <f t="shared" si="0"/>
        <v>1.6748690268296555E-3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205</v>
      </c>
      <c r="C46" s="60">
        <v>90</v>
      </c>
      <c r="D46" s="60">
        <v>90</v>
      </c>
      <c r="E46" s="60">
        <v>188</v>
      </c>
      <c r="F46" s="61">
        <f t="shared" ref="F46:F77" si="1">+E46/$E$87</f>
        <v>1.4923003651373234E-3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73</v>
      </c>
      <c r="C47" s="60">
        <v>160</v>
      </c>
      <c r="D47" s="60">
        <v>19549</v>
      </c>
      <c r="E47" s="60">
        <v>187</v>
      </c>
      <c r="F47" s="61">
        <f t="shared" si="1"/>
        <v>1.4843625972376568E-3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131</v>
      </c>
      <c r="C48" s="60">
        <v>162</v>
      </c>
      <c r="D48" s="60">
        <v>17376</v>
      </c>
      <c r="E48" s="60">
        <v>156</v>
      </c>
      <c r="F48" s="61">
        <f t="shared" si="1"/>
        <v>1.2382917923479918E-3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70</v>
      </c>
      <c r="C49" s="60">
        <v>132</v>
      </c>
      <c r="D49" s="60">
        <v>7392</v>
      </c>
      <c r="E49" s="60">
        <v>152</v>
      </c>
      <c r="F49" s="61">
        <f t="shared" si="1"/>
        <v>1.2065407207493253E-3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62</v>
      </c>
      <c r="C50" s="60">
        <v>142</v>
      </c>
      <c r="D50" s="60">
        <v>13916</v>
      </c>
      <c r="E50" s="60">
        <v>142</v>
      </c>
      <c r="F50" s="61">
        <f t="shared" si="1"/>
        <v>1.1271630417526591E-3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64</v>
      </c>
      <c r="C51" s="60">
        <v>100</v>
      </c>
      <c r="D51" s="60">
        <v>9810</v>
      </c>
      <c r="E51" s="60">
        <v>137</v>
      </c>
      <c r="F51" s="61">
        <f t="shared" si="1"/>
        <v>1.0874742022543261E-3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75</v>
      </c>
      <c r="C52" s="60">
        <v>120</v>
      </c>
      <c r="D52" s="60">
        <v>13799</v>
      </c>
      <c r="E52" s="60">
        <v>132</v>
      </c>
      <c r="F52" s="61">
        <f t="shared" si="1"/>
        <v>1.0477853627559931E-3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65</v>
      </c>
      <c r="C53" s="60">
        <v>100</v>
      </c>
      <c r="D53" s="60">
        <v>9378</v>
      </c>
      <c r="E53" s="60">
        <v>131</v>
      </c>
      <c r="F53" s="61">
        <f t="shared" si="1"/>
        <v>1.0398475948563263E-3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133</v>
      </c>
      <c r="C54" s="60">
        <v>120</v>
      </c>
      <c r="D54" s="60">
        <v>13086</v>
      </c>
      <c r="E54" s="60">
        <v>120</v>
      </c>
      <c r="F54" s="61">
        <f t="shared" si="1"/>
        <v>9.5253214795999362E-4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63</v>
      </c>
      <c r="C55" s="60">
        <v>112</v>
      </c>
      <c r="D55" s="60">
        <v>5992</v>
      </c>
      <c r="E55" s="60">
        <v>120</v>
      </c>
      <c r="F55" s="61">
        <f t="shared" si="1"/>
        <v>9.5253214795999362E-4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68</v>
      </c>
      <c r="C56" s="60">
        <v>106</v>
      </c>
      <c r="D56" s="60">
        <v>10388</v>
      </c>
      <c r="E56" s="60">
        <v>106</v>
      </c>
      <c r="F56" s="61">
        <f t="shared" si="1"/>
        <v>8.4140339736466104E-4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66</v>
      </c>
      <c r="C57" s="60">
        <v>87</v>
      </c>
      <c r="D57" s="60">
        <v>5019</v>
      </c>
      <c r="E57" s="60">
        <v>103</v>
      </c>
      <c r="F57" s="61">
        <f t="shared" si="1"/>
        <v>8.1759009366566126E-4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132</v>
      </c>
      <c r="C58" s="60">
        <v>80</v>
      </c>
      <c r="D58" s="60">
        <v>80</v>
      </c>
      <c r="E58" s="60">
        <v>97</v>
      </c>
      <c r="F58" s="61">
        <f t="shared" si="1"/>
        <v>7.6996348626766158E-4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135</v>
      </c>
      <c r="C59" s="60">
        <v>99</v>
      </c>
      <c r="D59" s="60">
        <v>9009</v>
      </c>
      <c r="E59" s="60">
        <v>92</v>
      </c>
      <c r="F59" s="61">
        <f t="shared" si="1"/>
        <v>7.3027464676932846E-4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136</v>
      </c>
      <c r="C60" s="60">
        <v>80</v>
      </c>
      <c r="D60" s="60">
        <v>8976</v>
      </c>
      <c r="E60" s="60">
        <v>85</v>
      </c>
      <c r="F60" s="61">
        <f t="shared" si="1"/>
        <v>6.7471027147166212E-4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139</v>
      </c>
      <c r="C61" s="60">
        <v>60</v>
      </c>
      <c r="D61" s="60">
        <v>5887</v>
      </c>
      <c r="E61" s="60">
        <v>82</v>
      </c>
      <c r="F61" s="61">
        <f t="shared" si="1"/>
        <v>6.5089696777266234E-4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145</v>
      </c>
      <c r="C62" s="60">
        <v>60</v>
      </c>
      <c r="D62" s="60">
        <v>5850</v>
      </c>
      <c r="E62" s="60">
        <v>82</v>
      </c>
      <c r="F62" s="61">
        <f t="shared" si="1"/>
        <v>6.5089696777266234E-4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137</v>
      </c>
      <c r="C63" s="60">
        <v>80</v>
      </c>
      <c r="D63" s="60">
        <v>8778</v>
      </c>
      <c r="E63" s="60">
        <v>79</v>
      </c>
      <c r="F63" s="61">
        <f t="shared" si="1"/>
        <v>6.2708366407366245E-4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80</v>
      </c>
      <c r="C64" s="60">
        <v>60</v>
      </c>
      <c r="D64" s="60">
        <v>7200</v>
      </c>
      <c r="E64" s="60">
        <v>70</v>
      </c>
      <c r="F64" s="61">
        <f t="shared" si="1"/>
        <v>5.5564375297666299E-4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149</v>
      </c>
      <c r="C65" s="60">
        <v>67</v>
      </c>
      <c r="D65" s="60">
        <v>5313</v>
      </c>
      <c r="E65" s="60">
        <v>69</v>
      </c>
      <c r="F65" s="61">
        <f t="shared" si="1"/>
        <v>5.4770598507699632E-4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138</v>
      </c>
      <c r="C66" s="60">
        <v>60</v>
      </c>
      <c r="D66" s="60">
        <v>7046</v>
      </c>
      <c r="E66" s="60">
        <v>64</v>
      </c>
      <c r="F66" s="61">
        <f t="shared" si="1"/>
        <v>5.0801714557866331E-4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140</v>
      </c>
      <c r="C67" s="60">
        <v>40</v>
      </c>
      <c r="D67" s="60">
        <v>3820</v>
      </c>
      <c r="E67" s="60">
        <v>53</v>
      </c>
      <c r="F67" s="61">
        <f t="shared" si="1"/>
        <v>4.2070169868233052E-4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78</v>
      </c>
      <c r="C68" s="60">
        <v>40</v>
      </c>
      <c r="D68" s="60">
        <v>2520</v>
      </c>
      <c r="E68" s="60">
        <v>52</v>
      </c>
      <c r="F68" s="61">
        <f t="shared" si="1"/>
        <v>4.1276393078266391E-4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79</v>
      </c>
      <c r="C69" s="60">
        <v>40</v>
      </c>
      <c r="D69" s="60">
        <v>5120</v>
      </c>
      <c r="E69" s="60">
        <v>49</v>
      </c>
      <c r="F69" s="61">
        <f t="shared" si="1"/>
        <v>3.8895062708366407E-4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206</v>
      </c>
      <c r="C70" s="60">
        <v>40</v>
      </c>
      <c r="D70" s="60">
        <v>40</v>
      </c>
      <c r="E70" s="60">
        <v>48</v>
      </c>
      <c r="F70" s="61">
        <f t="shared" si="1"/>
        <v>3.8101285918399746E-4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207</v>
      </c>
      <c r="C71" s="60">
        <v>48</v>
      </c>
      <c r="D71" s="60">
        <v>2352</v>
      </c>
      <c r="E71" s="60">
        <v>45</v>
      </c>
      <c r="F71" s="61">
        <f t="shared" si="1"/>
        <v>3.5719955548499762E-4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186</v>
      </c>
      <c r="C72" s="60">
        <v>40</v>
      </c>
      <c r="D72" s="60">
        <v>4614</v>
      </c>
      <c r="E72" s="60">
        <v>43</v>
      </c>
      <c r="F72" s="61">
        <f t="shared" si="1"/>
        <v>3.4132401968566439E-4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141</v>
      </c>
      <c r="C73" s="60">
        <v>40</v>
      </c>
      <c r="D73" s="60">
        <v>4560</v>
      </c>
      <c r="E73" s="60">
        <v>41</v>
      </c>
      <c r="F73" s="61">
        <f t="shared" si="1"/>
        <v>3.2544848388633117E-4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81</v>
      </c>
      <c r="C74" s="60">
        <v>40</v>
      </c>
      <c r="D74" s="60">
        <v>4560</v>
      </c>
      <c r="E74" s="60">
        <v>41</v>
      </c>
      <c r="F74" s="61">
        <f t="shared" si="1"/>
        <v>3.2544848388633117E-4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142</v>
      </c>
      <c r="C75" s="60">
        <v>40</v>
      </c>
      <c r="D75" s="60">
        <v>4776</v>
      </c>
      <c r="E75" s="60">
        <v>41</v>
      </c>
      <c r="F75" s="61">
        <f t="shared" si="1"/>
        <v>3.2544848388633117E-4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143</v>
      </c>
      <c r="C76" s="60">
        <v>40</v>
      </c>
      <c r="D76" s="60">
        <v>4080</v>
      </c>
      <c r="E76" s="60">
        <v>37</v>
      </c>
      <c r="F76" s="61">
        <f t="shared" si="1"/>
        <v>2.9369741228766472E-4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144</v>
      </c>
      <c r="C77" s="60">
        <v>40</v>
      </c>
      <c r="D77" s="60">
        <v>4080</v>
      </c>
      <c r="E77" s="60">
        <v>37</v>
      </c>
      <c r="F77" s="61">
        <f t="shared" si="1"/>
        <v>2.9369741228766472E-4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187</v>
      </c>
      <c r="C78" s="60">
        <v>20</v>
      </c>
      <c r="D78" s="60">
        <v>1958</v>
      </c>
      <c r="E78" s="60">
        <v>27</v>
      </c>
      <c r="F78" s="61">
        <f t="shared" ref="F78:F109" si="2">+E78/$E$87</f>
        <v>2.1431973329099857E-4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188</v>
      </c>
      <c r="C79" s="60">
        <v>20</v>
      </c>
      <c r="D79" s="60">
        <v>1952</v>
      </c>
      <c r="E79" s="60">
        <v>27</v>
      </c>
      <c r="F79" s="61">
        <f t="shared" si="2"/>
        <v>2.1431973329099857E-4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77</v>
      </c>
      <c r="C80" s="60">
        <v>20</v>
      </c>
      <c r="D80" s="60">
        <v>1902</v>
      </c>
      <c r="E80" s="60">
        <v>27</v>
      </c>
      <c r="F80" s="61">
        <f t="shared" si="2"/>
        <v>2.1431973329099857E-4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146</v>
      </c>
      <c r="C81" s="60">
        <v>21</v>
      </c>
      <c r="D81" s="60">
        <v>1176</v>
      </c>
      <c r="E81" s="60">
        <v>24</v>
      </c>
      <c r="F81" s="61">
        <f t="shared" si="2"/>
        <v>1.9050642959199873E-4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189</v>
      </c>
      <c r="C82" s="60">
        <v>20</v>
      </c>
      <c r="D82" s="60">
        <v>2400</v>
      </c>
      <c r="E82" s="60">
        <v>24</v>
      </c>
      <c r="F82" s="61">
        <f t="shared" si="2"/>
        <v>1.9050642959199873E-4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147</v>
      </c>
      <c r="C83" s="60">
        <v>20</v>
      </c>
      <c r="D83" s="60">
        <v>2400</v>
      </c>
      <c r="E83" s="60">
        <v>22</v>
      </c>
      <c r="F83" s="61">
        <f t="shared" si="2"/>
        <v>1.746308937926655E-4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148</v>
      </c>
      <c r="C84" s="60">
        <v>20</v>
      </c>
      <c r="D84" s="60">
        <v>2160</v>
      </c>
      <c r="E84" s="60">
        <v>22</v>
      </c>
      <c r="F84" s="61">
        <f t="shared" si="2"/>
        <v>1.746308937926655E-4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150</v>
      </c>
      <c r="C85" s="60">
        <v>20</v>
      </c>
      <c r="D85" s="60">
        <v>2184</v>
      </c>
      <c r="E85" s="60">
        <v>20</v>
      </c>
      <c r="F85" s="61">
        <f t="shared" si="2"/>
        <v>1.5875535799333228E-4</v>
      </c>
      <c r="I85" s="33"/>
      <c r="J85" s="34"/>
      <c r="K85" s="34"/>
      <c r="L85" s="34"/>
      <c r="N85" s="33"/>
      <c r="O85" s="34"/>
      <c r="P85" s="34"/>
      <c r="Q85" s="34"/>
    </row>
    <row r="86" spans="2:17" ht="20.100000000000001" customHeight="1" x14ac:dyDescent="0.2">
      <c r="B86" s="59" t="s">
        <v>151</v>
      </c>
      <c r="C86" s="60">
        <v>20</v>
      </c>
      <c r="D86" s="60">
        <v>2160</v>
      </c>
      <c r="E86" s="60">
        <v>19</v>
      </c>
      <c r="F86" s="61">
        <f t="shared" si="2"/>
        <v>1.5081759009366567E-4</v>
      </c>
    </row>
    <row r="87" spans="2:17" ht="20.100000000000001" customHeight="1" x14ac:dyDescent="0.2">
      <c r="B87" s="75" t="s">
        <v>19</v>
      </c>
      <c r="C87" s="76">
        <f>SUBTOTAL(109,Tabla3[PALLETS])</f>
        <v>107835</v>
      </c>
      <c r="D87" s="76">
        <f>SUM(D14:D86)</f>
        <v>7760851</v>
      </c>
      <c r="E87" s="76">
        <f>SUM(E14:E86)</f>
        <v>125980</v>
      </c>
      <c r="F87" s="82">
        <f>SUBTOTAL(109,F14:F86)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1:F36 F14:F27 F46:F86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48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31/05/2025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14061</v>
      </c>
      <c r="D14" s="60">
        <v>1145212</v>
      </c>
      <c r="E14" s="60">
        <v>14398</v>
      </c>
      <c r="F14" s="61">
        <f t="shared" ref="F14:F47" si="0">+E14/$E$48</f>
        <v>0.14322235374866954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0.1325587641377115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10036</v>
      </c>
      <c r="D16" s="60">
        <v>809566</v>
      </c>
      <c r="E16" s="60">
        <v>10908</v>
      </c>
      <c r="F16" s="61">
        <f t="shared" si="0"/>
        <v>0.10850600324284534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6288</v>
      </c>
      <c r="D17" s="60">
        <v>469980</v>
      </c>
      <c r="E17" s="60">
        <v>7496</v>
      </c>
      <c r="F17" s="61">
        <f t="shared" si="0"/>
        <v>7.4565548249758778E-2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6605</v>
      </c>
      <c r="D18" s="60">
        <v>484259</v>
      </c>
      <c r="E18" s="60">
        <v>7392</v>
      </c>
      <c r="F18" s="61">
        <f t="shared" si="0"/>
        <v>7.3531020899441954E-2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5243</v>
      </c>
      <c r="D19" s="60">
        <v>457540</v>
      </c>
      <c r="E19" s="60">
        <v>5855</v>
      </c>
      <c r="F19" s="61">
        <f t="shared" si="0"/>
        <v>5.8241900347163506E-2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46</v>
      </c>
      <c r="C20" s="60">
        <v>4926</v>
      </c>
      <c r="D20" s="60">
        <v>413272</v>
      </c>
      <c r="E20" s="60">
        <v>5838</v>
      </c>
      <c r="F20" s="61">
        <f t="shared" si="0"/>
        <v>5.807279491490018E-2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51</v>
      </c>
      <c r="C21" s="60">
        <v>5113</v>
      </c>
      <c r="D21" s="60">
        <v>445528</v>
      </c>
      <c r="E21" s="60">
        <v>5554</v>
      </c>
      <c r="F21" s="61">
        <f t="shared" si="0"/>
        <v>5.5247739458265777E-2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3680</v>
      </c>
      <c r="D22" s="60">
        <v>250720</v>
      </c>
      <c r="E22" s="60">
        <v>4475</v>
      </c>
      <c r="F22" s="61">
        <f t="shared" si="0"/>
        <v>4.4514518198728724E-2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3317</v>
      </c>
      <c r="D23" s="60">
        <v>309364</v>
      </c>
      <c r="E23" s="60">
        <v>4004</v>
      </c>
      <c r="F23" s="61">
        <f t="shared" si="0"/>
        <v>3.9829302987197723E-2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3307</v>
      </c>
      <c r="D24" s="60">
        <v>293564</v>
      </c>
      <c r="E24" s="60">
        <v>3809</v>
      </c>
      <c r="F24" s="61">
        <f t="shared" si="0"/>
        <v>3.7889564205353679E-2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2803</v>
      </c>
      <c r="D25" s="60">
        <v>193066</v>
      </c>
      <c r="E25" s="60">
        <v>3344</v>
      </c>
      <c r="F25" s="61">
        <f t="shared" si="0"/>
        <v>3.3264033264033266E-2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57</v>
      </c>
      <c r="C26" s="60">
        <v>2299</v>
      </c>
      <c r="D26" s="60">
        <v>174728</v>
      </c>
      <c r="E26" s="60">
        <v>2721</v>
      </c>
      <c r="F26" s="61">
        <f t="shared" si="0"/>
        <v>2.7066816540500752E-2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56</v>
      </c>
      <c r="C27" s="60">
        <v>2479</v>
      </c>
      <c r="D27" s="60">
        <v>221705</v>
      </c>
      <c r="E27" s="60">
        <v>2641</v>
      </c>
      <c r="F27" s="61">
        <f t="shared" si="0"/>
        <v>2.627102627102627E-2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1.9327756169861432E-2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1.6552437605069185E-2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998</v>
      </c>
      <c r="D30" s="60">
        <v>73392</v>
      </c>
      <c r="E30" s="60">
        <v>1168</v>
      </c>
      <c r="F30" s="61">
        <f t="shared" si="0"/>
        <v>1.1618537934327409E-2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1.115101115101115E-2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7.7490077490077486E-3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72</v>
      </c>
      <c r="C33" s="60">
        <v>309</v>
      </c>
      <c r="D33" s="60">
        <v>29145</v>
      </c>
      <c r="E33" s="60">
        <v>367</v>
      </c>
      <c r="F33" s="61">
        <f t="shared" si="0"/>
        <v>3.6506878612141769E-3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71</v>
      </c>
      <c r="C34" s="60">
        <v>252</v>
      </c>
      <c r="D34" s="60">
        <v>20832</v>
      </c>
      <c r="E34" s="60">
        <v>295</v>
      </c>
      <c r="F34" s="61">
        <f t="shared" si="0"/>
        <v>2.934476618687145E-3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246</v>
      </c>
      <c r="D35" s="60">
        <v>15376</v>
      </c>
      <c r="E35" s="60">
        <v>284</v>
      </c>
      <c r="F35" s="61">
        <f t="shared" si="0"/>
        <v>2.8250554566344038E-3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2.168528484317958E-3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1.5120015120015119E-3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1.4125277283172019E-3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1.19368540421172E-3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68</v>
      </c>
      <c r="C40" s="60">
        <v>106</v>
      </c>
      <c r="D40" s="60">
        <v>10388</v>
      </c>
      <c r="E40" s="60">
        <v>106</v>
      </c>
      <c r="F40" s="61">
        <f t="shared" si="0"/>
        <v>1.054422107053686E-3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66</v>
      </c>
      <c r="C41" s="60">
        <v>87</v>
      </c>
      <c r="D41" s="60">
        <v>5019</v>
      </c>
      <c r="E41" s="60">
        <v>103</v>
      </c>
      <c r="F41" s="61">
        <f t="shared" si="0"/>
        <v>1.0245799719483929E-3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135</v>
      </c>
      <c r="C42" s="60">
        <v>99</v>
      </c>
      <c r="D42" s="60">
        <v>9009</v>
      </c>
      <c r="E42" s="60">
        <v>92</v>
      </c>
      <c r="F42" s="61">
        <f t="shared" si="0"/>
        <v>9.1515880989565196E-4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149</v>
      </c>
      <c r="C43" s="60">
        <v>67</v>
      </c>
      <c r="D43" s="60">
        <v>5313</v>
      </c>
      <c r="E43" s="60">
        <v>69</v>
      </c>
      <c r="F43" s="61">
        <f t="shared" si="0"/>
        <v>6.8636910742173897E-4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78</v>
      </c>
      <c r="C44" s="60">
        <v>40</v>
      </c>
      <c r="D44" s="60">
        <v>2520</v>
      </c>
      <c r="E44" s="60">
        <v>52</v>
      </c>
      <c r="F44" s="61">
        <f t="shared" si="0"/>
        <v>5.1726367515841204E-4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207</v>
      </c>
      <c r="C45" s="60">
        <v>48</v>
      </c>
      <c r="D45" s="60">
        <v>2352</v>
      </c>
      <c r="E45" s="60">
        <v>45</v>
      </c>
      <c r="F45" s="61">
        <f t="shared" si="0"/>
        <v>4.4763202657939499E-4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76</v>
      </c>
      <c r="C46" s="60">
        <v>20</v>
      </c>
      <c r="D46" s="60">
        <v>2400</v>
      </c>
      <c r="E46" s="60">
        <v>24</v>
      </c>
      <c r="F46" s="61">
        <f t="shared" si="0"/>
        <v>2.3873708084234401E-4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146</v>
      </c>
      <c r="C47" s="60">
        <v>21</v>
      </c>
      <c r="D47" s="60">
        <v>1176</v>
      </c>
      <c r="E47" s="60">
        <v>24</v>
      </c>
      <c r="F47" s="61">
        <f t="shared" si="0"/>
        <v>2.3873708084234401E-4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75" t="s">
        <v>19</v>
      </c>
      <c r="C48" s="83">
        <f>SUM(C14:C47)</f>
        <v>89367</v>
      </c>
      <c r="D48" s="83">
        <f>SUM(D14:D47)</f>
        <v>7114977</v>
      </c>
      <c r="E48" s="83">
        <f>SUM(E14:E47)</f>
        <v>100529</v>
      </c>
      <c r="F48" s="82">
        <f>SUM(F14:F47)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6:F47 F14:F44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89"/>
  <sheetViews>
    <sheetView showGridLines="0" zoomScaleNormal="100" zoomScalePageLayoutView="110" workbookViewId="0">
      <selection activeCell="H54" sqref="H54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31/05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153</v>
      </c>
      <c r="C14" s="67">
        <v>0</v>
      </c>
      <c r="D14" s="67">
        <v>2173</v>
      </c>
      <c r="E14" s="67">
        <v>27</v>
      </c>
      <c r="F14" s="68">
        <v>0</v>
      </c>
      <c r="G14" s="69">
        <v>21047</v>
      </c>
      <c r="H14" s="69">
        <v>263</v>
      </c>
      <c r="I14" s="70">
        <f t="shared" ref="I14:I36" si="0">(+H14-E14)/E14</f>
        <v>8.7407407407407405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82</v>
      </c>
      <c r="C15" s="67">
        <v>60</v>
      </c>
      <c r="D15" s="67">
        <v>3404</v>
      </c>
      <c r="E15" s="67">
        <v>57</v>
      </c>
      <c r="F15" s="68">
        <v>0</v>
      </c>
      <c r="G15" s="69">
        <v>0</v>
      </c>
      <c r="H15" s="69">
        <v>0</v>
      </c>
      <c r="I15" s="70">
        <f t="shared" si="0"/>
        <v>-1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154</v>
      </c>
      <c r="C16" s="67">
        <v>99</v>
      </c>
      <c r="D16" s="67">
        <v>99</v>
      </c>
      <c r="E16" s="67">
        <v>134</v>
      </c>
      <c r="F16" s="68">
        <v>460</v>
      </c>
      <c r="G16" s="69">
        <v>18440</v>
      </c>
      <c r="H16" s="69">
        <v>597</v>
      </c>
      <c r="I16" s="70">
        <f t="shared" si="0"/>
        <v>3.455223880597015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85</v>
      </c>
      <c r="C17" s="67">
        <v>509</v>
      </c>
      <c r="D17" s="67">
        <v>61781</v>
      </c>
      <c r="E17" s="67">
        <v>560</v>
      </c>
      <c r="F17" s="68">
        <v>580</v>
      </c>
      <c r="G17" s="69">
        <v>69581</v>
      </c>
      <c r="H17" s="69">
        <v>664</v>
      </c>
      <c r="I17" s="70">
        <f t="shared" si="0"/>
        <v>0.18571428571428572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155</v>
      </c>
      <c r="C18" s="67">
        <v>0</v>
      </c>
      <c r="D18" s="67">
        <v>0</v>
      </c>
      <c r="E18" s="67">
        <v>0</v>
      </c>
      <c r="F18" s="68">
        <v>80</v>
      </c>
      <c r="G18" s="69">
        <v>80</v>
      </c>
      <c r="H18" s="69">
        <v>97</v>
      </c>
      <c r="I18" s="71" t="s">
        <v>37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120</v>
      </c>
      <c r="C19" s="67">
        <v>0</v>
      </c>
      <c r="D19" s="67">
        <v>0</v>
      </c>
      <c r="E19" s="67">
        <v>0</v>
      </c>
      <c r="F19" s="68">
        <v>601</v>
      </c>
      <c r="G19" s="69">
        <v>601</v>
      </c>
      <c r="H19" s="69">
        <v>970</v>
      </c>
      <c r="I19" s="71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121</v>
      </c>
      <c r="C20" s="67">
        <v>0</v>
      </c>
      <c r="D20" s="67">
        <v>0</v>
      </c>
      <c r="E20" s="67">
        <v>0</v>
      </c>
      <c r="F20" s="68">
        <v>809</v>
      </c>
      <c r="G20" s="69">
        <v>817</v>
      </c>
      <c r="H20" s="69">
        <v>1308</v>
      </c>
      <c r="I20" s="71" t="s">
        <v>37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156</v>
      </c>
      <c r="C21" s="67">
        <v>0</v>
      </c>
      <c r="D21" s="67">
        <v>0</v>
      </c>
      <c r="E21" s="67">
        <v>0</v>
      </c>
      <c r="F21" s="68">
        <v>109</v>
      </c>
      <c r="G21" s="69">
        <v>13080</v>
      </c>
      <c r="H21" s="69">
        <v>131</v>
      </c>
      <c r="I21" s="71" t="s">
        <v>37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86</v>
      </c>
      <c r="C22" s="67">
        <v>700</v>
      </c>
      <c r="D22" s="67">
        <v>173237</v>
      </c>
      <c r="E22" s="67">
        <v>2413</v>
      </c>
      <c r="F22" s="68">
        <v>420</v>
      </c>
      <c r="G22" s="69">
        <v>40557</v>
      </c>
      <c r="H22" s="69">
        <v>568</v>
      </c>
      <c r="I22" s="70">
        <f t="shared" si="0"/>
        <v>-0.76460837132200576</v>
      </c>
      <c r="J22" s="15"/>
      <c r="L22" s="16"/>
      <c r="M22" s="17"/>
      <c r="N22" s="17"/>
      <c r="O22" s="4"/>
      <c r="P22" s="4"/>
      <c r="Q22" s="4"/>
      <c r="R22" s="4"/>
      <c r="S22" s="4"/>
    </row>
    <row r="23" spans="2:19" ht="20.100000000000001" customHeight="1" x14ac:dyDescent="0.2">
      <c r="B23" s="66" t="s">
        <v>157</v>
      </c>
      <c r="C23" s="67">
        <v>300</v>
      </c>
      <c r="D23" s="67">
        <v>18936</v>
      </c>
      <c r="E23" s="67">
        <v>360</v>
      </c>
      <c r="F23" s="68">
        <v>0</v>
      </c>
      <c r="G23" s="69">
        <v>0</v>
      </c>
      <c r="H23" s="69">
        <v>0</v>
      </c>
      <c r="I23" s="70">
        <f t="shared" si="0"/>
        <v>-1</v>
      </c>
      <c r="J23" s="15"/>
      <c r="L23" s="16"/>
      <c r="M23" s="17"/>
      <c r="N23" s="17"/>
      <c r="O23" s="4"/>
      <c r="P23" s="4"/>
      <c r="Q23" s="4"/>
      <c r="R23" s="4"/>
      <c r="S23" s="4"/>
    </row>
    <row r="24" spans="2:19" ht="20.100000000000001" customHeight="1" x14ac:dyDescent="0.2">
      <c r="B24" s="66" t="s">
        <v>87</v>
      </c>
      <c r="C24" s="67">
        <v>9214</v>
      </c>
      <c r="D24" s="67">
        <v>549100</v>
      </c>
      <c r="E24" s="67">
        <v>9549</v>
      </c>
      <c r="F24" s="68">
        <v>10753</v>
      </c>
      <c r="G24" s="69">
        <v>639593</v>
      </c>
      <c r="H24" s="69">
        <v>10993</v>
      </c>
      <c r="I24" s="70">
        <f t="shared" si="0"/>
        <v>0.15122002303906168</v>
      </c>
      <c r="J24" s="15"/>
      <c r="L24" s="16"/>
      <c r="M24" s="17"/>
      <c r="N24" s="17"/>
      <c r="O24" s="4"/>
      <c r="P24" s="4"/>
      <c r="Q24" s="4"/>
      <c r="R24" s="4"/>
      <c r="S24" s="4"/>
    </row>
    <row r="25" spans="2:19" ht="20.100000000000001" customHeight="1" x14ac:dyDescent="0.2">
      <c r="B25" s="66" t="s">
        <v>208</v>
      </c>
      <c r="C25" s="67">
        <v>0</v>
      </c>
      <c r="D25" s="67">
        <v>1</v>
      </c>
      <c r="E25" s="67">
        <v>2</v>
      </c>
      <c r="F25" s="68">
        <v>0</v>
      </c>
      <c r="G25" s="69">
        <v>0</v>
      </c>
      <c r="H25" s="69">
        <v>0</v>
      </c>
      <c r="I25" s="70">
        <f t="shared" si="0"/>
        <v>-1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190</v>
      </c>
      <c r="C26" s="67">
        <v>0</v>
      </c>
      <c r="D26" s="67">
        <v>0</v>
      </c>
      <c r="E26" s="67">
        <v>0</v>
      </c>
      <c r="F26" s="68">
        <v>7</v>
      </c>
      <c r="G26" s="69">
        <v>588</v>
      </c>
      <c r="H26" s="69">
        <v>7</v>
      </c>
      <c r="I26" s="70" t="s">
        <v>37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209</v>
      </c>
      <c r="C27" s="67">
        <v>0</v>
      </c>
      <c r="D27" s="67">
        <v>0</v>
      </c>
      <c r="E27" s="67">
        <v>0</v>
      </c>
      <c r="F27" s="68">
        <v>90</v>
      </c>
      <c r="G27" s="69">
        <v>90</v>
      </c>
      <c r="H27" s="69">
        <v>188</v>
      </c>
      <c r="I27" s="70" t="s">
        <v>37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88</v>
      </c>
      <c r="C28" s="67">
        <v>212</v>
      </c>
      <c r="D28" s="67">
        <v>25141</v>
      </c>
      <c r="E28" s="67">
        <v>231</v>
      </c>
      <c r="F28" s="68">
        <v>373</v>
      </c>
      <c r="G28" s="69">
        <v>46029</v>
      </c>
      <c r="H28" s="69">
        <v>432</v>
      </c>
      <c r="I28" s="70">
        <f t="shared" si="0"/>
        <v>0.87012987012987009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89</v>
      </c>
      <c r="C29" s="67">
        <v>107942</v>
      </c>
      <c r="D29" s="67">
        <v>8470583</v>
      </c>
      <c r="E29" s="67">
        <v>127136</v>
      </c>
      <c r="F29" s="68">
        <v>78614</v>
      </c>
      <c r="G29" s="69">
        <v>6475384</v>
      </c>
      <c r="H29" s="69">
        <v>89534</v>
      </c>
      <c r="I29" s="70">
        <f t="shared" si="0"/>
        <v>-0.29576201862572365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83</v>
      </c>
      <c r="C30" s="67">
        <v>0</v>
      </c>
      <c r="D30" s="67">
        <v>38452</v>
      </c>
      <c r="E30" s="67">
        <v>481</v>
      </c>
      <c r="F30" s="68">
        <v>0</v>
      </c>
      <c r="G30" s="69">
        <v>29489</v>
      </c>
      <c r="H30" s="69">
        <v>369</v>
      </c>
      <c r="I30" s="70">
        <f t="shared" si="0"/>
        <v>-0.23284823284823286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90</v>
      </c>
      <c r="C31" s="67">
        <v>3389</v>
      </c>
      <c r="D31" s="67">
        <v>7277</v>
      </c>
      <c r="E31" s="67">
        <v>4327</v>
      </c>
      <c r="F31" s="68">
        <v>7962</v>
      </c>
      <c r="G31" s="69">
        <v>10014</v>
      </c>
      <c r="H31" s="69">
        <v>10161</v>
      </c>
      <c r="I31" s="70">
        <f t="shared" si="0"/>
        <v>1.3482782528310608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91</v>
      </c>
      <c r="C32" s="67">
        <v>2313</v>
      </c>
      <c r="D32" s="67">
        <v>138780</v>
      </c>
      <c r="E32" s="67">
        <v>3483</v>
      </c>
      <c r="F32" s="68">
        <v>4693</v>
      </c>
      <c r="G32" s="69">
        <v>281580</v>
      </c>
      <c r="H32" s="69">
        <v>7068</v>
      </c>
      <c r="I32" s="70">
        <f t="shared" si="0"/>
        <v>1.0292850990525408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210</v>
      </c>
      <c r="C33" s="67">
        <v>0</v>
      </c>
      <c r="D33" s="67">
        <v>3</v>
      </c>
      <c r="E33" s="67">
        <v>69</v>
      </c>
      <c r="F33" s="68">
        <v>0</v>
      </c>
      <c r="G33" s="69">
        <v>0</v>
      </c>
      <c r="H33" s="69">
        <v>0</v>
      </c>
      <c r="I33" s="70">
        <f t="shared" si="0"/>
        <v>-1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92</v>
      </c>
      <c r="C34" s="67">
        <v>1056</v>
      </c>
      <c r="D34" s="67">
        <v>1056</v>
      </c>
      <c r="E34" s="67">
        <v>1573</v>
      </c>
      <c r="F34" s="68">
        <v>1161</v>
      </c>
      <c r="G34" s="69">
        <v>1161</v>
      </c>
      <c r="H34" s="69">
        <v>1478</v>
      </c>
      <c r="I34" s="70">
        <f t="shared" si="0"/>
        <v>-6.0394151303242209E-2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93</v>
      </c>
      <c r="C35" s="67">
        <v>680</v>
      </c>
      <c r="D35" s="67">
        <v>76356</v>
      </c>
      <c r="E35" s="67">
        <v>684</v>
      </c>
      <c r="F35" s="68">
        <v>820</v>
      </c>
      <c r="G35" s="69">
        <v>89448</v>
      </c>
      <c r="H35" s="69">
        <v>807</v>
      </c>
      <c r="I35" s="70">
        <f t="shared" si="0"/>
        <v>0.17982456140350878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158</v>
      </c>
      <c r="C36" s="67">
        <v>260</v>
      </c>
      <c r="D36" s="67">
        <v>22120</v>
      </c>
      <c r="E36" s="67">
        <v>265</v>
      </c>
      <c r="F36" s="68">
        <v>303</v>
      </c>
      <c r="G36" s="69">
        <v>23272</v>
      </c>
      <c r="H36" s="69">
        <v>343</v>
      </c>
      <c r="I36" s="70">
        <f t="shared" si="0"/>
        <v>0.29433962264150942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44" t="s">
        <v>19</v>
      </c>
      <c r="C37" s="45">
        <f t="shared" ref="C37:H37" si="1">SUM(C14:C36)</f>
        <v>126734</v>
      </c>
      <c r="D37" s="45">
        <f t="shared" si="1"/>
        <v>9588499</v>
      </c>
      <c r="E37" s="45">
        <f t="shared" si="1"/>
        <v>151351</v>
      </c>
      <c r="F37" s="46">
        <f t="shared" si="1"/>
        <v>107835</v>
      </c>
      <c r="G37" s="47">
        <f t="shared" si="1"/>
        <v>7760851</v>
      </c>
      <c r="H37" s="47">
        <f t="shared" si="1"/>
        <v>125978</v>
      </c>
      <c r="I37" s="80">
        <f>+(H37-E37)/E37</f>
        <v>-0.16764342488652206</v>
      </c>
      <c r="J37" s="19"/>
      <c r="L37" s="13"/>
      <c r="M37" s="20"/>
      <c r="N37" s="20"/>
      <c r="O37" s="20"/>
      <c r="P37" s="3"/>
      <c r="Q37" s="3"/>
      <c r="R37" s="3"/>
      <c r="S37" s="3"/>
    </row>
    <row r="38" spans="2:19" ht="16.5" customHeight="1" x14ac:dyDescent="0.2">
      <c r="B38" s="48"/>
      <c r="C38" s="49"/>
      <c r="D38" s="49"/>
      <c r="E38" s="49"/>
      <c r="F38" s="50"/>
      <c r="G38" s="92" t="s">
        <v>16</v>
      </c>
      <c r="H38" s="92"/>
      <c r="I38" s="51">
        <f>+(F37-C37)/C37</f>
        <v>-0.14912336073981725</v>
      </c>
      <c r="J38" s="19"/>
      <c r="L38" s="13"/>
      <c r="M38" s="20"/>
      <c r="N38" s="20"/>
      <c r="O38" s="20"/>
      <c r="P38" s="3"/>
      <c r="S38" s="18"/>
    </row>
    <row r="39" spans="2:19" ht="16.5" customHeight="1" x14ac:dyDescent="0.2">
      <c r="B39" s="48"/>
      <c r="C39" s="49"/>
      <c r="D39" s="49"/>
      <c r="E39" s="49"/>
      <c r="F39" s="50"/>
      <c r="G39" s="74"/>
      <c r="H39" s="74"/>
      <c r="I39" s="77"/>
      <c r="J39" s="19"/>
      <c r="L39" s="13"/>
      <c r="M39" s="20"/>
      <c r="N39" s="20"/>
      <c r="O39" s="20"/>
      <c r="P39" s="3"/>
      <c r="S39" s="18"/>
    </row>
    <row r="40" spans="2:19" ht="16.5" customHeight="1" x14ac:dyDescent="0.2">
      <c r="B40" s="38"/>
      <c r="C40" s="39"/>
      <c r="D40" s="39"/>
      <c r="E40" s="40">
        <v>2024</v>
      </c>
      <c r="F40" s="38"/>
      <c r="G40" s="41"/>
      <c r="H40" s="41"/>
      <c r="I40" s="62">
        <v>2025</v>
      </c>
      <c r="J40" s="11"/>
      <c r="L40" s="13"/>
      <c r="M40" s="13"/>
      <c r="N40" s="13"/>
      <c r="O40" s="13"/>
      <c r="P40" s="13"/>
      <c r="Q40" s="13"/>
      <c r="R40" s="13"/>
      <c r="S40" s="14"/>
    </row>
    <row r="41" spans="2:19" ht="16.5" customHeight="1" x14ac:dyDescent="0.2">
      <c r="B41" s="42" t="s">
        <v>17</v>
      </c>
      <c r="C41" s="63" t="s">
        <v>20</v>
      </c>
      <c r="D41" s="63" t="s">
        <v>21</v>
      </c>
      <c r="E41" s="64" t="s">
        <v>22</v>
      </c>
      <c r="F41" s="65" t="s">
        <v>9</v>
      </c>
      <c r="G41" s="64" t="s">
        <v>10</v>
      </c>
      <c r="H41" s="64" t="s">
        <v>11</v>
      </c>
      <c r="I41" s="64" t="s">
        <v>23</v>
      </c>
      <c r="J41" s="12"/>
      <c r="L41" s="13"/>
      <c r="M41" s="4"/>
      <c r="N41" s="4"/>
      <c r="O41" s="4"/>
      <c r="P41" s="4"/>
      <c r="Q41" s="4"/>
      <c r="R41" s="4"/>
      <c r="S41" s="4"/>
    </row>
    <row r="42" spans="2:19" ht="20.100000000000001" customHeight="1" x14ac:dyDescent="0.2">
      <c r="B42" s="66" t="s">
        <v>119</v>
      </c>
      <c r="C42" s="67">
        <v>20</v>
      </c>
      <c r="D42" s="67">
        <v>2400</v>
      </c>
      <c r="E42" s="67">
        <v>24</v>
      </c>
      <c r="F42" s="68">
        <v>0</v>
      </c>
      <c r="G42" s="69">
        <v>0</v>
      </c>
      <c r="H42" s="69">
        <v>0</v>
      </c>
      <c r="I42" s="70">
        <f>+(Tabla6[[#This Row],[TONELADAS]]-Tabla6[[#This Row],[TONS]])/Tabla6[[#This Row],[TONS]]</f>
        <v>-1</v>
      </c>
      <c r="J42" s="12"/>
      <c r="L42" s="13"/>
      <c r="M42" s="4"/>
      <c r="N42" s="4"/>
      <c r="O42" s="4"/>
      <c r="P42" s="4"/>
      <c r="Q42" s="4"/>
      <c r="R42" s="4"/>
      <c r="S42" s="4"/>
    </row>
    <row r="43" spans="2:19" ht="20.100000000000001" customHeight="1" x14ac:dyDescent="0.2">
      <c r="B43" s="66" t="s">
        <v>94</v>
      </c>
      <c r="C43" s="67">
        <v>980</v>
      </c>
      <c r="D43" s="67">
        <v>90175</v>
      </c>
      <c r="E43" s="67">
        <v>1100</v>
      </c>
      <c r="F43" s="68">
        <v>1198</v>
      </c>
      <c r="G43" s="69">
        <v>122535</v>
      </c>
      <c r="H43" s="69">
        <v>1328</v>
      </c>
      <c r="I43" s="70">
        <f>+(Tabla6[[#This Row],[TONELADAS]]-Tabla6[[#This Row],[TONS]])/Tabla6[[#This Row],[TONS]]</f>
        <v>0.20727272727272728</v>
      </c>
      <c r="J43" s="12"/>
      <c r="L43" s="13"/>
      <c r="M43" s="4"/>
      <c r="N43" s="4"/>
      <c r="O43" s="4"/>
      <c r="P43" s="4"/>
      <c r="Q43" s="4"/>
      <c r="R43" s="4"/>
      <c r="S43" s="4"/>
    </row>
    <row r="44" spans="2:19" ht="20.100000000000001" customHeight="1" x14ac:dyDescent="0.2">
      <c r="B44" s="66" t="s">
        <v>211</v>
      </c>
      <c r="C44" s="67">
        <v>108</v>
      </c>
      <c r="D44" s="67">
        <v>108</v>
      </c>
      <c r="E44" s="67">
        <v>162</v>
      </c>
      <c r="F44" s="68">
        <v>0</v>
      </c>
      <c r="G44" s="69">
        <v>0</v>
      </c>
      <c r="H44" s="69">
        <v>0</v>
      </c>
      <c r="I44" s="70">
        <f>+(Tabla6[[#This Row],[TONELADAS]]-Tabla6[[#This Row],[TONS]])/Tabla6[[#This Row],[TONS]]</f>
        <v>-1</v>
      </c>
      <c r="J44" s="12"/>
      <c r="L44" s="13"/>
      <c r="M44" s="4"/>
      <c r="N44" s="4"/>
      <c r="O44" s="4"/>
      <c r="P44" s="4"/>
      <c r="Q44" s="4"/>
      <c r="R44" s="4"/>
      <c r="S44" s="4"/>
    </row>
    <row r="45" spans="2:19" ht="20.100000000000001" customHeight="1" x14ac:dyDescent="0.2">
      <c r="B45" s="66" t="s">
        <v>159</v>
      </c>
      <c r="C45" s="67">
        <v>126</v>
      </c>
      <c r="D45" s="67">
        <v>9114</v>
      </c>
      <c r="E45" s="67">
        <v>134</v>
      </c>
      <c r="F45" s="68">
        <v>105</v>
      </c>
      <c r="G45" s="69">
        <v>8232</v>
      </c>
      <c r="H45" s="69">
        <v>115</v>
      </c>
      <c r="I45" s="70">
        <f>+(Tabla6[[#This Row],[TONELADAS]]-Tabla6[[#This Row],[TONS]])/Tabla6[[#This Row],[TONS]]</f>
        <v>-0.1417910447761194</v>
      </c>
      <c r="J45" s="12"/>
      <c r="L45" s="13"/>
      <c r="M45" s="4"/>
      <c r="N45" s="4"/>
      <c r="O45" s="4"/>
      <c r="P45" s="4"/>
      <c r="Q45" s="4"/>
      <c r="R45" s="4"/>
      <c r="S45" s="4"/>
    </row>
    <row r="46" spans="2:19" ht="20.100000000000001" customHeight="1" x14ac:dyDescent="0.2">
      <c r="B46" s="66" t="s">
        <v>212</v>
      </c>
      <c r="C46" s="67">
        <v>126</v>
      </c>
      <c r="D46" s="67">
        <v>7056</v>
      </c>
      <c r="E46" s="67">
        <v>134</v>
      </c>
      <c r="F46" s="68">
        <v>170</v>
      </c>
      <c r="G46" s="69">
        <v>8890</v>
      </c>
      <c r="H46" s="69">
        <v>250</v>
      </c>
      <c r="I46" s="70">
        <f>+(Tabla6[[#This Row],[TONELADAS]]-Tabla6[[#This Row],[TONS]])/Tabla6[[#This Row],[TONS]]</f>
        <v>0.86567164179104472</v>
      </c>
      <c r="J46" s="12"/>
      <c r="L46" s="13"/>
      <c r="M46" s="4"/>
      <c r="N46" s="4"/>
      <c r="O46" s="4"/>
      <c r="P46" s="4"/>
      <c r="Q46" s="4"/>
      <c r="R46" s="4"/>
      <c r="S46" s="4"/>
    </row>
    <row r="47" spans="2:19" ht="20.100000000000001" customHeight="1" x14ac:dyDescent="0.2">
      <c r="B47" s="66" t="s">
        <v>95</v>
      </c>
      <c r="C47" s="67">
        <v>18728</v>
      </c>
      <c r="D47" s="67">
        <v>960310</v>
      </c>
      <c r="E47" s="67">
        <v>23954</v>
      </c>
      <c r="F47" s="68">
        <v>12011</v>
      </c>
      <c r="G47" s="69">
        <v>244545</v>
      </c>
      <c r="H47" s="69">
        <v>16201</v>
      </c>
      <c r="I47" s="70">
        <f>+(Tabla6[[#This Row],[TONELADAS]]-Tabla6[[#This Row],[TONS]])/Tabla6[[#This Row],[TONS]]</f>
        <v>-0.32366201886949986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96</v>
      </c>
      <c r="C48" s="67">
        <v>2678</v>
      </c>
      <c r="D48" s="67">
        <v>164737</v>
      </c>
      <c r="E48" s="67">
        <v>3269</v>
      </c>
      <c r="F48" s="68">
        <v>1135</v>
      </c>
      <c r="G48" s="69">
        <v>68728</v>
      </c>
      <c r="H48" s="69">
        <v>1359</v>
      </c>
      <c r="I48" s="70">
        <f>+(Tabla6[[#This Row],[TONELADAS]]-Tabla6[[#This Row],[TONS]])/Tabla6[[#This Row],[TONS]]</f>
        <v>-0.58427653716732941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97</v>
      </c>
      <c r="C49" s="67">
        <v>102</v>
      </c>
      <c r="D49" s="67">
        <v>6120</v>
      </c>
      <c r="E49" s="67">
        <v>154</v>
      </c>
      <c r="F49" s="68">
        <v>369</v>
      </c>
      <c r="G49" s="69">
        <v>22140</v>
      </c>
      <c r="H49" s="69">
        <v>556</v>
      </c>
      <c r="I49" s="70">
        <f>+(Tabla6[[#This Row],[TONELADAS]]-Tabla6[[#This Row],[TONS]])/Tabla6[[#This Row],[TONS]]</f>
        <v>2.6103896103896105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213</v>
      </c>
      <c r="C50" s="67">
        <v>0</v>
      </c>
      <c r="D50" s="67">
        <v>0</v>
      </c>
      <c r="E50" s="67">
        <v>0</v>
      </c>
      <c r="F50" s="68">
        <v>0</v>
      </c>
      <c r="G50" s="69">
        <v>15433</v>
      </c>
      <c r="H50" s="69">
        <v>192</v>
      </c>
      <c r="I50" s="71" t="s">
        <v>37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160</v>
      </c>
      <c r="C51" s="67">
        <v>17</v>
      </c>
      <c r="D51" s="67">
        <v>1020</v>
      </c>
      <c r="E51" s="67">
        <v>26</v>
      </c>
      <c r="F51" s="68">
        <v>144</v>
      </c>
      <c r="G51" s="69">
        <v>8640</v>
      </c>
      <c r="H51" s="69">
        <v>217</v>
      </c>
      <c r="I51" s="70">
        <f>+(Tabla6[[#This Row],[TONELADAS]]-Tabla6[[#This Row],[TONS]])/Tabla6[[#This Row],[TONS]]</f>
        <v>7.3461538461538458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98</v>
      </c>
      <c r="C52" s="67">
        <v>90</v>
      </c>
      <c r="D52" s="67">
        <v>90</v>
      </c>
      <c r="E52" s="67">
        <v>135</v>
      </c>
      <c r="F52" s="68">
        <v>264</v>
      </c>
      <c r="G52" s="69">
        <v>264</v>
      </c>
      <c r="H52" s="69">
        <v>336</v>
      </c>
      <c r="I52" s="70">
        <f>+(Tabla6[[#This Row],[TONELADAS]]-Tabla6[[#This Row],[TONS]])/Tabla6[[#This Row],[TONS]]</f>
        <v>1.4888888888888889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99</v>
      </c>
      <c r="C53" s="67">
        <v>84</v>
      </c>
      <c r="D53" s="67">
        <v>8820</v>
      </c>
      <c r="E53" s="67">
        <v>90</v>
      </c>
      <c r="F53" s="68">
        <v>84</v>
      </c>
      <c r="G53" s="69">
        <v>8820</v>
      </c>
      <c r="H53" s="69">
        <v>90</v>
      </c>
      <c r="I53" s="70">
        <f>+(Tabla6[[#This Row],[TONELADAS]]-Tabla6[[#This Row],[TONS]])/Tabla6[[#This Row],[TONS]]</f>
        <v>0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100</v>
      </c>
      <c r="C54" s="67">
        <v>1129</v>
      </c>
      <c r="D54" s="67">
        <v>119952</v>
      </c>
      <c r="E54" s="67">
        <v>1226</v>
      </c>
      <c r="F54" s="68">
        <v>1215</v>
      </c>
      <c r="G54" s="69">
        <v>97531</v>
      </c>
      <c r="H54" s="69">
        <v>1294</v>
      </c>
      <c r="I54" s="70">
        <f>+(Tabla6[[#This Row],[TONELADAS]]-Tabla6[[#This Row],[TONS]])/Tabla6[[#This Row],[TONS]]</f>
        <v>5.5464926590538338E-2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101</v>
      </c>
      <c r="C55" s="67">
        <v>925</v>
      </c>
      <c r="D55" s="67">
        <v>125447</v>
      </c>
      <c r="E55" s="67">
        <v>1620</v>
      </c>
      <c r="F55" s="68">
        <v>1131</v>
      </c>
      <c r="G55" s="69">
        <v>101067</v>
      </c>
      <c r="H55" s="69">
        <v>1304</v>
      </c>
      <c r="I55" s="70">
        <f>+(Tabla6[[#This Row],[TONELADAS]]-Tabla6[[#This Row],[TONS]])/Tabla6[[#This Row],[TONS]]</f>
        <v>-0.19506172839506172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161</v>
      </c>
      <c r="C56" s="67">
        <v>21</v>
      </c>
      <c r="D56" s="67">
        <v>1176</v>
      </c>
      <c r="E56" s="67">
        <v>22</v>
      </c>
      <c r="F56" s="68">
        <v>0</v>
      </c>
      <c r="G56" s="69">
        <v>0</v>
      </c>
      <c r="H56" s="69">
        <v>0</v>
      </c>
      <c r="I56" s="70">
        <f>+(Tabla6[[#This Row],[TONELADAS]]-Tabla6[[#This Row],[TONS]])/Tabla6[[#This Row],[TONS]]</f>
        <v>-1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102</v>
      </c>
      <c r="C57" s="67">
        <v>1095</v>
      </c>
      <c r="D57" s="67">
        <v>73945</v>
      </c>
      <c r="E57" s="67">
        <v>1402</v>
      </c>
      <c r="F57" s="68">
        <v>593</v>
      </c>
      <c r="G57" s="69">
        <v>42044</v>
      </c>
      <c r="H57" s="69">
        <v>750</v>
      </c>
      <c r="I57" s="70">
        <f>+(Tabla6[[#This Row],[TONELADAS]]-Tabla6[[#This Row],[TONS]])/Tabla6[[#This Row],[TONS]]</f>
        <v>-0.46504992867332384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162</v>
      </c>
      <c r="C58" s="67">
        <v>540</v>
      </c>
      <c r="D58" s="67">
        <v>540</v>
      </c>
      <c r="E58" s="67">
        <v>810</v>
      </c>
      <c r="F58" s="68">
        <v>176</v>
      </c>
      <c r="G58" s="69">
        <v>176</v>
      </c>
      <c r="H58" s="69">
        <v>224</v>
      </c>
      <c r="I58" s="70">
        <f>+(Tabla6[[#This Row],[TONELADAS]]-Tabla6[[#This Row],[TONS]])/Tabla6[[#This Row],[TONS]]</f>
        <v>-0.72345679012345676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84</v>
      </c>
      <c r="C59" s="67">
        <v>1513</v>
      </c>
      <c r="D59" s="67">
        <v>171813</v>
      </c>
      <c r="E59" s="67">
        <v>1819</v>
      </c>
      <c r="F59" s="68">
        <v>626</v>
      </c>
      <c r="G59" s="69">
        <v>67798</v>
      </c>
      <c r="H59" s="69">
        <v>701</v>
      </c>
      <c r="I59" s="70">
        <f>+(Tabla6[[#This Row],[TONELADAS]]-Tabla6[[#This Row],[TONS]])/Tabla6[[#This Row],[TONS]]</f>
        <v>-0.61462341946124244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103</v>
      </c>
      <c r="C60" s="67">
        <v>11737</v>
      </c>
      <c r="D60" s="67">
        <v>999545</v>
      </c>
      <c r="E60" s="67">
        <v>13700</v>
      </c>
      <c r="F60" s="68">
        <v>10367</v>
      </c>
      <c r="G60" s="69">
        <v>838381</v>
      </c>
      <c r="H60" s="69">
        <v>11575</v>
      </c>
      <c r="I60" s="70">
        <f>+(Tabla6[[#This Row],[TONELADAS]]-Tabla6[[#This Row],[TONS]])/Tabla6[[#This Row],[TONS]]</f>
        <v>-0.1551094890510949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104</v>
      </c>
      <c r="C61" s="67">
        <v>473</v>
      </c>
      <c r="D61" s="67">
        <v>36568</v>
      </c>
      <c r="E61" s="67">
        <v>517</v>
      </c>
      <c r="F61" s="68">
        <v>315</v>
      </c>
      <c r="G61" s="69">
        <v>17640</v>
      </c>
      <c r="H61" s="69">
        <v>335</v>
      </c>
      <c r="I61" s="70">
        <f>+(Tabla6[[#This Row],[TONELADAS]]-Tabla6[[#This Row],[TONS]])/Tabla6[[#This Row],[TONS]]</f>
        <v>-0.3520309477756286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105</v>
      </c>
      <c r="C62" s="67">
        <v>3360</v>
      </c>
      <c r="D62" s="67">
        <v>217420</v>
      </c>
      <c r="E62" s="67">
        <v>3779</v>
      </c>
      <c r="F62" s="68">
        <v>2593</v>
      </c>
      <c r="G62" s="69">
        <v>165733</v>
      </c>
      <c r="H62" s="69">
        <v>2956</v>
      </c>
      <c r="I62" s="70">
        <f>+(Tabla6[[#This Row],[TONELADAS]]-Tabla6[[#This Row],[TONS]])/Tabla6[[#This Row],[TONS]]</f>
        <v>-0.21778248213813178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106</v>
      </c>
      <c r="C63" s="67">
        <v>63</v>
      </c>
      <c r="D63" s="67">
        <v>4725</v>
      </c>
      <c r="E63" s="67">
        <v>61</v>
      </c>
      <c r="F63" s="68">
        <v>166</v>
      </c>
      <c r="G63" s="69">
        <v>10911</v>
      </c>
      <c r="H63" s="69">
        <v>174</v>
      </c>
      <c r="I63" s="70">
        <f>+(Tabla6[[#This Row],[TONELADAS]]-Tabla6[[#This Row],[TONS]])/Tabla6[[#This Row],[TONS]]</f>
        <v>1.8524590163934427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107</v>
      </c>
      <c r="C64" s="67">
        <v>2833</v>
      </c>
      <c r="D64" s="67">
        <v>202347</v>
      </c>
      <c r="E64" s="67">
        <v>3464</v>
      </c>
      <c r="F64" s="68">
        <v>2916</v>
      </c>
      <c r="G64" s="69">
        <v>191891</v>
      </c>
      <c r="H64" s="69">
        <v>3637</v>
      </c>
      <c r="I64" s="70">
        <f>+(Tabla6[[#This Row],[TONELADAS]]-Tabla6[[#This Row],[TONS]])/Tabla6[[#This Row],[TONS]]</f>
        <v>4.9942263279445724E-2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108</v>
      </c>
      <c r="C65" s="67">
        <v>12502</v>
      </c>
      <c r="D65" s="67">
        <v>1143587</v>
      </c>
      <c r="E65" s="67">
        <v>15942</v>
      </c>
      <c r="F65" s="68">
        <v>8848</v>
      </c>
      <c r="G65" s="69">
        <v>811886</v>
      </c>
      <c r="H65" s="69">
        <v>10573</v>
      </c>
      <c r="I65" s="70">
        <f>+(Tabla6[[#This Row],[TONELADAS]]-Tabla6[[#This Row],[TONS]])/Tabla6[[#This Row],[TONS]]</f>
        <v>-0.33678333960607199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214</v>
      </c>
      <c r="C66" s="67">
        <v>0</v>
      </c>
      <c r="D66" s="67">
        <v>7500</v>
      </c>
      <c r="E66" s="67">
        <v>95</v>
      </c>
      <c r="F66" s="68">
        <v>0</v>
      </c>
      <c r="G66" s="69">
        <v>19938</v>
      </c>
      <c r="H66" s="69">
        <v>251</v>
      </c>
      <c r="I66" s="70">
        <f>+(Tabla6[[#This Row],[TONELADAS]]-Tabla6[[#This Row],[TONS]])/Tabla6[[#This Row],[TONS]]</f>
        <v>1.6421052631578947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191</v>
      </c>
      <c r="C67" s="67">
        <v>21</v>
      </c>
      <c r="D67" s="67">
        <v>2205</v>
      </c>
      <c r="E67" s="67">
        <v>22</v>
      </c>
      <c r="F67" s="68">
        <v>0</v>
      </c>
      <c r="G67" s="69">
        <v>0</v>
      </c>
      <c r="H67" s="69">
        <v>0</v>
      </c>
      <c r="I67" s="70">
        <f>+(Tabla6[[#This Row],[TONELADAS]]-Tabla6[[#This Row],[TONS]])/Tabla6[[#This Row],[TONS]]</f>
        <v>-1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163</v>
      </c>
      <c r="C68" s="67">
        <v>227</v>
      </c>
      <c r="D68" s="67">
        <v>22977</v>
      </c>
      <c r="E68" s="67">
        <v>255</v>
      </c>
      <c r="F68" s="68">
        <v>63</v>
      </c>
      <c r="G68" s="69">
        <v>6615</v>
      </c>
      <c r="H68" s="69">
        <v>67</v>
      </c>
      <c r="I68" s="70">
        <f>+(Tabla6[[#This Row],[TONELADAS]]-Tabla6[[#This Row],[TONS]])/Tabla6[[#This Row],[TONS]]</f>
        <v>-0.73725490196078436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164</v>
      </c>
      <c r="C69" s="67">
        <v>103</v>
      </c>
      <c r="D69" s="67">
        <v>9910</v>
      </c>
      <c r="E69" s="67">
        <v>114</v>
      </c>
      <c r="F69" s="68">
        <v>205</v>
      </c>
      <c r="G69" s="69">
        <v>19752</v>
      </c>
      <c r="H69" s="69">
        <v>236</v>
      </c>
      <c r="I69" s="70">
        <f>+(Tabla6[[#This Row],[TONELADAS]]-Tabla6[[#This Row],[TONS]])/Tabla6[[#This Row],[TONS]]</f>
        <v>1.0701754385964912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109</v>
      </c>
      <c r="C70" s="67">
        <v>21</v>
      </c>
      <c r="D70" s="67">
        <v>1953</v>
      </c>
      <c r="E70" s="67">
        <v>24</v>
      </c>
      <c r="F70" s="68">
        <v>62</v>
      </c>
      <c r="G70" s="69">
        <v>6975</v>
      </c>
      <c r="H70" s="69">
        <v>71</v>
      </c>
      <c r="I70" s="70">
        <f>+(Tabla6[[#This Row],[TONELADAS]]-Tabla6[[#This Row],[TONS]])/Tabla6[[#This Row],[TONS]]</f>
        <v>1.9583333333333333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110</v>
      </c>
      <c r="C71" s="67">
        <v>546</v>
      </c>
      <c r="D71" s="67">
        <v>60235</v>
      </c>
      <c r="E71" s="67">
        <v>633</v>
      </c>
      <c r="F71" s="68">
        <v>704</v>
      </c>
      <c r="G71" s="69">
        <v>48649</v>
      </c>
      <c r="H71" s="69">
        <v>830</v>
      </c>
      <c r="I71" s="70">
        <f>+(Tabla6[[#This Row],[TONELADAS]]-Tabla6[[#This Row],[TONS]])/Tabla6[[#This Row],[TONS]]</f>
        <v>0.31121642969984203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215</v>
      </c>
      <c r="C72" s="67">
        <v>0</v>
      </c>
      <c r="D72" s="67">
        <v>1</v>
      </c>
      <c r="E72" s="67">
        <v>2</v>
      </c>
      <c r="F72" s="68">
        <v>0</v>
      </c>
      <c r="G72" s="69">
        <v>0</v>
      </c>
      <c r="H72" s="69">
        <v>0</v>
      </c>
      <c r="I72" s="70">
        <f>+(Tabla6[[#This Row],[TONELADAS]]-Tabla6[[#This Row],[TONS]])/Tabla6[[#This Row],[TONS]]</f>
        <v>-1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165</v>
      </c>
      <c r="C73" s="67">
        <v>0</v>
      </c>
      <c r="D73" s="67">
        <v>0</v>
      </c>
      <c r="E73" s="67">
        <v>0</v>
      </c>
      <c r="F73" s="68">
        <v>220</v>
      </c>
      <c r="G73" s="69">
        <v>220</v>
      </c>
      <c r="H73" s="69">
        <v>280</v>
      </c>
      <c r="I73" s="70" t="s">
        <v>37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111</v>
      </c>
      <c r="C74" s="67">
        <v>876</v>
      </c>
      <c r="D74" s="67">
        <v>43611</v>
      </c>
      <c r="E74" s="67">
        <v>961</v>
      </c>
      <c r="F74" s="68">
        <v>637</v>
      </c>
      <c r="G74" s="69">
        <v>26732</v>
      </c>
      <c r="H74" s="69">
        <v>741</v>
      </c>
      <c r="I74" s="70">
        <f>+(Tabla6[[#This Row],[TONELADAS]]-Tabla6[[#This Row],[TONS]])/Tabla6[[#This Row],[TONS]]</f>
        <v>-0.22892819979188345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112</v>
      </c>
      <c r="C75" s="67">
        <v>935</v>
      </c>
      <c r="D75" s="67">
        <v>56100</v>
      </c>
      <c r="E75" s="67">
        <v>1408</v>
      </c>
      <c r="F75" s="68">
        <v>344</v>
      </c>
      <c r="G75" s="69">
        <v>20640</v>
      </c>
      <c r="H75" s="69">
        <v>518</v>
      </c>
      <c r="I75" s="70">
        <f>+(Tabla6[[#This Row],[TONELADAS]]-Tabla6[[#This Row],[TONS]])/Tabla6[[#This Row],[TONS]]</f>
        <v>-0.63210227272727271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113</v>
      </c>
      <c r="C76" s="67">
        <v>391</v>
      </c>
      <c r="D76" s="67">
        <v>45533</v>
      </c>
      <c r="E76" s="67">
        <v>520</v>
      </c>
      <c r="F76" s="68">
        <v>185</v>
      </c>
      <c r="G76" s="69">
        <v>20625</v>
      </c>
      <c r="H76" s="69">
        <v>217</v>
      </c>
      <c r="I76" s="70">
        <f>+(Tabla6[[#This Row],[TONELADAS]]-Tabla6[[#This Row],[TONS]])/Tabla6[[#This Row],[TONS]]</f>
        <v>-0.58269230769230773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166</v>
      </c>
      <c r="C77" s="67">
        <v>60</v>
      </c>
      <c r="D77" s="67">
        <v>6720</v>
      </c>
      <c r="E77" s="67">
        <v>71</v>
      </c>
      <c r="F77" s="68">
        <v>40</v>
      </c>
      <c r="G77" s="69">
        <v>4480</v>
      </c>
      <c r="H77" s="69">
        <v>46</v>
      </c>
      <c r="I77" s="70">
        <f>+(Tabla6[[#This Row],[TONELADAS]]-Tabla6[[#This Row],[TONS]])/Tabla6[[#This Row],[TONS]]</f>
        <v>-0.352112676056338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114</v>
      </c>
      <c r="C78" s="67">
        <v>18</v>
      </c>
      <c r="D78" s="67">
        <v>18</v>
      </c>
      <c r="E78" s="67">
        <v>27</v>
      </c>
      <c r="F78" s="68">
        <v>0</v>
      </c>
      <c r="G78" s="69">
        <v>0</v>
      </c>
      <c r="H78" s="69">
        <v>0</v>
      </c>
      <c r="I78" s="70">
        <f>+(Tabla6[[#This Row],[TONELADAS]]-Tabla6[[#This Row],[TONS]])/Tabla6[[#This Row],[TONS]]</f>
        <v>-1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192</v>
      </c>
      <c r="C79" s="67">
        <v>54</v>
      </c>
      <c r="D79" s="67">
        <v>54</v>
      </c>
      <c r="E79" s="67">
        <v>81</v>
      </c>
      <c r="F79" s="68">
        <v>0</v>
      </c>
      <c r="G79" s="69">
        <v>0</v>
      </c>
      <c r="H79" s="69">
        <v>0</v>
      </c>
      <c r="I79" s="70">
        <f>+(Tabla6[[#This Row],[TONELADAS]]-Tabla6[[#This Row],[TONS]])/Tabla6[[#This Row],[TONS]]</f>
        <v>-1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216</v>
      </c>
      <c r="C80" s="67">
        <v>41</v>
      </c>
      <c r="D80" s="67">
        <v>2763</v>
      </c>
      <c r="E80" s="67">
        <v>55</v>
      </c>
      <c r="F80" s="68">
        <v>0</v>
      </c>
      <c r="G80" s="69">
        <v>0</v>
      </c>
      <c r="H80" s="69">
        <v>0</v>
      </c>
      <c r="I80" s="70">
        <f>+(Tabla6[[#This Row],[TONELADAS]]-Tabla6[[#This Row],[TONS]])/Tabla6[[#This Row],[TONS]]</f>
        <v>-1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115</v>
      </c>
      <c r="C81" s="67">
        <v>41607</v>
      </c>
      <c r="D81" s="67">
        <v>3423258</v>
      </c>
      <c r="E81" s="67">
        <v>45660</v>
      </c>
      <c r="F81" s="68">
        <v>44236</v>
      </c>
      <c r="G81" s="69">
        <v>3702145</v>
      </c>
      <c r="H81" s="69">
        <v>47451</v>
      </c>
      <c r="I81" s="70">
        <f>+(Tabla6[[#This Row],[TONELADAS]]-Tabla6[[#This Row],[TONS]])/Tabla6[[#This Row],[TONS]]</f>
        <v>3.9224704336399477E-2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116</v>
      </c>
      <c r="C82" s="67">
        <v>21</v>
      </c>
      <c r="D82" s="67">
        <v>1323</v>
      </c>
      <c r="E82" s="67">
        <v>27</v>
      </c>
      <c r="F82" s="68">
        <v>66</v>
      </c>
      <c r="G82" s="69">
        <v>66</v>
      </c>
      <c r="H82" s="69">
        <v>84</v>
      </c>
      <c r="I82" s="70">
        <f>+(Tabla6[[#This Row],[TONELADAS]]-Tabla6[[#This Row],[TONS]])/Tabla6[[#This Row],[TONS]]</f>
        <v>2.1111111111111112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117</v>
      </c>
      <c r="C83" s="67">
        <v>264</v>
      </c>
      <c r="D83" s="67">
        <v>23762</v>
      </c>
      <c r="E83" s="67">
        <v>264</v>
      </c>
      <c r="F83" s="68">
        <v>286</v>
      </c>
      <c r="G83" s="69">
        <v>24714</v>
      </c>
      <c r="H83" s="69">
        <v>281</v>
      </c>
      <c r="I83" s="70">
        <f>+(Tabla6[[#This Row],[TONELADAS]]-Tabla6[[#This Row],[TONS]])/Tabla6[[#This Row],[TONS]]</f>
        <v>6.4393939393939392E-2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167</v>
      </c>
      <c r="C84" s="67">
        <v>0</v>
      </c>
      <c r="D84" s="67">
        <v>14558</v>
      </c>
      <c r="E84" s="67">
        <v>187</v>
      </c>
      <c r="F84" s="68">
        <v>0</v>
      </c>
      <c r="G84" s="69">
        <v>10856</v>
      </c>
      <c r="H84" s="69">
        <v>136</v>
      </c>
      <c r="I84" s="70">
        <f>+(Tabla6[[#This Row],[TONELADAS]]-Tabla6[[#This Row],[TONS]])/Tabla6[[#This Row],[TONS]]</f>
        <v>-0.27272727272727271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118</v>
      </c>
      <c r="C85" s="67">
        <v>22263</v>
      </c>
      <c r="D85" s="67">
        <v>1518967</v>
      </c>
      <c r="E85" s="67">
        <v>27341</v>
      </c>
      <c r="F85" s="68">
        <v>16281</v>
      </c>
      <c r="G85" s="69">
        <v>990770</v>
      </c>
      <c r="H85" s="69">
        <v>20450</v>
      </c>
      <c r="I85" s="70">
        <f>+(Tabla6[[#This Row],[TONELADAS]]-Tabla6[[#This Row],[TONS]])/Tabla6[[#This Row],[TONS]]</f>
        <v>-0.25203906221425698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168</v>
      </c>
      <c r="C86" s="67">
        <v>36</v>
      </c>
      <c r="D86" s="67">
        <v>36</v>
      </c>
      <c r="E86" s="67">
        <v>54</v>
      </c>
      <c r="F86" s="68">
        <v>0</v>
      </c>
      <c r="G86" s="69">
        <v>0</v>
      </c>
      <c r="H86" s="69">
        <v>0</v>
      </c>
      <c r="I86" s="70">
        <f>+(Tabla6[[#This Row],[TONELADAS]]-Tabla6[[#This Row],[TONS]])/Tabla6[[#This Row],[TONS]]</f>
        <v>-1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169</v>
      </c>
      <c r="C87" s="67">
        <v>0</v>
      </c>
      <c r="D87" s="67">
        <v>0</v>
      </c>
      <c r="E87" s="67">
        <v>0</v>
      </c>
      <c r="F87" s="68">
        <v>80</v>
      </c>
      <c r="G87" s="69">
        <v>4389</v>
      </c>
      <c r="H87" s="69">
        <v>151</v>
      </c>
      <c r="I87" s="70" t="s">
        <v>37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44" t="s">
        <v>19</v>
      </c>
      <c r="C88" s="45">
        <f t="shared" ref="C88:H88" si="2">SUM(C42:C87)</f>
        <v>126734</v>
      </c>
      <c r="D88" s="45">
        <f t="shared" si="2"/>
        <v>9588499</v>
      </c>
      <c r="E88" s="45">
        <f t="shared" si="2"/>
        <v>151345</v>
      </c>
      <c r="F88" s="46">
        <f t="shared" si="2"/>
        <v>107835</v>
      </c>
      <c r="G88" s="47">
        <f t="shared" si="2"/>
        <v>7760851</v>
      </c>
      <c r="H88" s="47">
        <f t="shared" si="2"/>
        <v>125977</v>
      </c>
      <c r="I88" s="80">
        <f>+(H88-E88)/E88</f>
        <v>-0.16761703392910238</v>
      </c>
    </row>
    <row r="89" spans="2:19" ht="16.5" customHeight="1" x14ac:dyDescent="0.2">
      <c r="B89" s="48"/>
      <c r="C89" s="49"/>
      <c r="D89" s="49"/>
      <c r="E89" s="49"/>
      <c r="F89" s="50"/>
      <c r="G89" s="92" t="s">
        <v>16</v>
      </c>
      <c r="H89" s="92"/>
      <c r="I89" s="51">
        <f>+(F88-C88)/C88</f>
        <v>-0.14912336073981725</v>
      </c>
    </row>
  </sheetData>
  <mergeCells count="4">
    <mergeCell ref="G38:H38"/>
    <mergeCell ref="G89:H89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87 I18:I27 I50:I73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19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1.7109375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31/05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94</v>
      </c>
      <c r="C17" s="66" t="s">
        <v>87</v>
      </c>
      <c r="D17" s="67">
        <v>0</v>
      </c>
      <c r="E17" s="67">
        <v>0</v>
      </c>
      <c r="F17" s="67">
        <v>0</v>
      </c>
      <c r="G17" s="68">
        <v>185</v>
      </c>
      <c r="H17" s="69">
        <v>10360</v>
      </c>
      <c r="I17" s="69">
        <v>197</v>
      </c>
      <c r="J17" s="71" t="s">
        <v>37</v>
      </c>
    </row>
    <row r="18" spans="2:10" s="22" customFormat="1" ht="20.100000000000001" customHeight="1" x14ac:dyDescent="0.2">
      <c r="B18" s="66" t="s">
        <v>94</v>
      </c>
      <c r="C18" s="66" t="s">
        <v>89</v>
      </c>
      <c r="D18" s="67">
        <v>980</v>
      </c>
      <c r="E18" s="67">
        <v>90175</v>
      </c>
      <c r="F18" s="67">
        <v>1100</v>
      </c>
      <c r="G18" s="68">
        <v>1013</v>
      </c>
      <c r="H18" s="69">
        <v>112175</v>
      </c>
      <c r="I18" s="69">
        <v>1131</v>
      </c>
      <c r="J18" s="71">
        <f t="shared" ref="J18:J80" si="0">(+I18-F18)/F18</f>
        <v>2.8181818181818183E-2</v>
      </c>
    </row>
    <row r="19" spans="2:10" s="22" customFormat="1" ht="20.100000000000001" customHeight="1" x14ac:dyDescent="0.2">
      <c r="B19" s="66" t="s">
        <v>211</v>
      </c>
      <c r="C19" s="66" t="s">
        <v>174</v>
      </c>
      <c r="D19" s="67">
        <v>108</v>
      </c>
      <c r="E19" s="67">
        <v>108</v>
      </c>
      <c r="F19" s="67">
        <v>162</v>
      </c>
      <c r="G19" s="68">
        <v>0</v>
      </c>
      <c r="H19" s="69">
        <v>0</v>
      </c>
      <c r="I19" s="69">
        <v>0</v>
      </c>
      <c r="J19" s="71">
        <f t="shared" si="0"/>
        <v>-1</v>
      </c>
    </row>
    <row r="20" spans="2:10" s="22" customFormat="1" ht="20.100000000000001" customHeight="1" x14ac:dyDescent="0.2">
      <c r="B20" s="66" t="s">
        <v>170</v>
      </c>
      <c r="C20" s="66" t="s">
        <v>171</v>
      </c>
      <c r="D20" s="67">
        <v>84</v>
      </c>
      <c r="E20" s="67">
        <v>4704</v>
      </c>
      <c r="F20" s="67">
        <v>89</v>
      </c>
      <c r="G20" s="68">
        <v>63</v>
      </c>
      <c r="H20" s="69">
        <v>3528</v>
      </c>
      <c r="I20" s="69">
        <v>67</v>
      </c>
      <c r="J20" s="71">
        <f t="shared" si="0"/>
        <v>-0.24719101123595505</v>
      </c>
    </row>
    <row r="21" spans="2:10" s="22" customFormat="1" ht="20.100000000000001" customHeight="1" x14ac:dyDescent="0.2">
      <c r="B21" s="66" t="s">
        <v>170</v>
      </c>
      <c r="C21" s="66" t="s">
        <v>172</v>
      </c>
      <c r="D21" s="67">
        <v>42</v>
      </c>
      <c r="E21" s="67">
        <v>4410</v>
      </c>
      <c r="F21" s="67">
        <v>45</v>
      </c>
      <c r="G21" s="68">
        <v>42</v>
      </c>
      <c r="H21" s="69">
        <v>4704</v>
      </c>
      <c r="I21" s="69">
        <v>48</v>
      </c>
      <c r="J21" s="71">
        <f t="shared" si="0"/>
        <v>6.6666666666666666E-2</v>
      </c>
    </row>
    <row r="22" spans="2:10" s="22" customFormat="1" ht="20.100000000000001" customHeight="1" x14ac:dyDescent="0.2">
      <c r="B22" s="66" t="s">
        <v>212</v>
      </c>
      <c r="C22" s="66" t="s">
        <v>171</v>
      </c>
      <c r="D22" s="67">
        <v>126</v>
      </c>
      <c r="E22" s="67">
        <v>7056</v>
      </c>
      <c r="F22" s="67">
        <v>134</v>
      </c>
      <c r="G22" s="68">
        <v>80</v>
      </c>
      <c r="H22" s="69">
        <v>8800</v>
      </c>
      <c r="I22" s="69">
        <v>62</v>
      </c>
      <c r="J22" s="71">
        <f t="shared" si="0"/>
        <v>-0.53731343283582089</v>
      </c>
    </row>
    <row r="23" spans="2:10" s="22" customFormat="1" ht="20.100000000000001" customHeight="1" x14ac:dyDescent="0.2">
      <c r="B23" s="66" t="s">
        <v>212</v>
      </c>
      <c r="C23" s="66" t="s">
        <v>209</v>
      </c>
      <c r="D23" s="67">
        <v>0</v>
      </c>
      <c r="E23" s="67">
        <v>0</v>
      </c>
      <c r="F23" s="67">
        <v>0</v>
      </c>
      <c r="G23" s="68">
        <v>90</v>
      </c>
      <c r="H23" s="69">
        <v>90</v>
      </c>
      <c r="I23" s="69">
        <v>188</v>
      </c>
      <c r="J23" s="71" t="s">
        <v>37</v>
      </c>
    </row>
    <row r="24" spans="2:10" s="22" customFormat="1" ht="20.100000000000001" customHeight="1" x14ac:dyDescent="0.2">
      <c r="B24" s="66" t="s">
        <v>95</v>
      </c>
      <c r="C24" s="66" t="s">
        <v>85</v>
      </c>
      <c r="D24" s="67">
        <v>60</v>
      </c>
      <c r="E24" s="67">
        <v>7040</v>
      </c>
      <c r="F24" s="67">
        <v>67</v>
      </c>
      <c r="G24" s="68">
        <v>0</v>
      </c>
      <c r="H24" s="69">
        <v>0</v>
      </c>
      <c r="I24" s="69">
        <v>0</v>
      </c>
      <c r="J24" s="71">
        <f t="shared" si="0"/>
        <v>-1</v>
      </c>
    </row>
    <row r="25" spans="2:10" s="22" customFormat="1" ht="20.100000000000001" customHeight="1" x14ac:dyDescent="0.2">
      <c r="B25" s="66" t="s">
        <v>95</v>
      </c>
      <c r="C25" s="66" t="s">
        <v>87</v>
      </c>
      <c r="D25" s="67">
        <v>1166</v>
      </c>
      <c r="E25" s="67">
        <v>64293</v>
      </c>
      <c r="F25" s="67">
        <v>1217</v>
      </c>
      <c r="G25" s="68">
        <v>0</v>
      </c>
      <c r="H25" s="69">
        <v>0</v>
      </c>
      <c r="I25" s="69">
        <v>0</v>
      </c>
      <c r="J25" s="71">
        <f t="shared" si="0"/>
        <v>-1</v>
      </c>
    </row>
    <row r="26" spans="2:10" s="22" customFormat="1" ht="20.100000000000001" customHeight="1" x14ac:dyDescent="0.2">
      <c r="B26" s="66" t="s">
        <v>95</v>
      </c>
      <c r="C26" s="66" t="s">
        <v>89</v>
      </c>
      <c r="D26" s="67">
        <v>12644</v>
      </c>
      <c r="E26" s="67">
        <v>805947</v>
      </c>
      <c r="F26" s="67">
        <v>16074</v>
      </c>
      <c r="G26" s="68">
        <v>42</v>
      </c>
      <c r="H26" s="69">
        <v>4200</v>
      </c>
      <c r="I26" s="69">
        <v>46</v>
      </c>
      <c r="J26" s="71">
        <f t="shared" si="0"/>
        <v>-0.9971382356600722</v>
      </c>
    </row>
    <row r="27" spans="2:10" s="22" customFormat="1" ht="20.100000000000001" customHeight="1" x14ac:dyDescent="0.2">
      <c r="B27" s="66" t="s">
        <v>95</v>
      </c>
      <c r="C27" s="66" t="s">
        <v>90</v>
      </c>
      <c r="D27" s="67">
        <v>3389</v>
      </c>
      <c r="E27" s="67">
        <v>7277</v>
      </c>
      <c r="F27" s="67">
        <v>4327</v>
      </c>
      <c r="G27" s="68">
        <v>7962</v>
      </c>
      <c r="H27" s="69">
        <v>10014</v>
      </c>
      <c r="I27" s="69">
        <v>10161</v>
      </c>
      <c r="J27" s="71">
        <f t="shared" si="0"/>
        <v>1.3482782528310608</v>
      </c>
    </row>
    <row r="28" spans="2:10" s="22" customFormat="1" ht="20.100000000000001" customHeight="1" x14ac:dyDescent="0.2">
      <c r="B28" s="66" t="s">
        <v>95</v>
      </c>
      <c r="C28" s="66" t="s">
        <v>91</v>
      </c>
      <c r="D28" s="67">
        <v>1259</v>
      </c>
      <c r="E28" s="67">
        <v>75540</v>
      </c>
      <c r="F28" s="67">
        <v>1896</v>
      </c>
      <c r="G28" s="68">
        <v>3836</v>
      </c>
      <c r="H28" s="69">
        <v>230160</v>
      </c>
      <c r="I28" s="69">
        <v>5777</v>
      </c>
      <c r="J28" s="71">
        <f t="shared" si="0"/>
        <v>2.0469409282700424</v>
      </c>
    </row>
    <row r="29" spans="2:10" s="22" customFormat="1" ht="20.100000000000001" customHeight="1" x14ac:dyDescent="0.2">
      <c r="B29" s="66" t="s">
        <v>95</v>
      </c>
      <c r="C29" s="66" t="s">
        <v>217</v>
      </c>
      <c r="D29" s="67">
        <v>0</v>
      </c>
      <c r="E29" s="67">
        <v>3</v>
      </c>
      <c r="F29" s="67">
        <v>69</v>
      </c>
      <c r="G29" s="68">
        <v>0</v>
      </c>
      <c r="H29" s="69">
        <v>0</v>
      </c>
      <c r="I29" s="69">
        <v>0</v>
      </c>
      <c r="J29" s="71">
        <f t="shared" si="0"/>
        <v>-1</v>
      </c>
    </row>
    <row r="30" spans="2:10" s="22" customFormat="1" ht="20.100000000000001" customHeight="1" x14ac:dyDescent="0.2">
      <c r="B30" s="66" t="s">
        <v>95</v>
      </c>
      <c r="C30" s="66" t="s">
        <v>92</v>
      </c>
      <c r="D30" s="67">
        <v>210</v>
      </c>
      <c r="E30" s="67">
        <v>210</v>
      </c>
      <c r="F30" s="67">
        <v>304</v>
      </c>
      <c r="G30" s="68">
        <v>171</v>
      </c>
      <c r="H30" s="69">
        <v>171</v>
      </c>
      <c r="I30" s="69">
        <v>217</v>
      </c>
      <c r="J30" s="71">
        <f t="shared" si="0"/>
        <v>-0.28618421052631576</v>
      </c>
    </row>
    <row r="31" spans="2:10" s="22" customFormat="1" ht="20.100000000000001" customHeight="1" x14ac:dyDescent="0.2">
      <c r="B31" s="66" t="s">
        <v>96</v>
      </c>
      <c r="C31" s="66" t="s">
        <v>171</v>
      </c>
      <c r="D31" s="67">
        <v>0</v>
      </c>
      <c r="E31" s="67">
        <v>0</v>
      </c>
      <c r="F31" s="67">
        <v>0</v>
      </c>
      <c r="G31" s="68">
        <v>21</v>
      </c>
      <c r="H31" s="69">
        <v>1176</v>
      </c>
      <c r="I31" s="69">
        <v>22</v>
      </c>
      <c r="J31" s="71" t="s">
        <v>37</v>
      </c>
    </row>
    <row r="32" spans="2:10" s="22" customFormat="1" ht="20.100000000000001" customHeight="1" x14ac:dyDescent="0.2">
      <c r="B32" s="66" t="s">
        <v>96</v>
      </c>
      <c r="C32" s="66" t="s">
        <v>172</v>
      </c>
      <c r="D32" s="67">
        <v>2678</v>
      </c>
      <c r="E32" s="67">
        <v>164737</v>
      </c>
      <c r="F32" s="67">
        <v>3269</v>
      </c>
      <c r="G32" s="68">
        <v>1114</v>
      </c>
      <c r="H32" s="69">
        <v>67552</v>
      </c>
      <c r="I32" s="69">
        <v>1336</v>
      </c>
      <c r="J32" s="71">
        <f t="shared" si="0"/>
        <v>-0.59131232792903032</v>
      </c>
    </row>
    <row r="33" spans="2:10" s="22" customFormat="1" ht="20.100000000000001" customHeight="1" x14ac:dyDescent="0.2">
      <c r="B33" s="66" t="s">
        <v>97</v>
      </c>
      <c r="C33" s="66" t="s">
        <v>91</v>
      </c>
      <c r="D33" s="67">
        <v>102</v>
      </c>
      <c r="E33" s="67">
        <v>6120</v>
      </c>
      <c r="F33" s="67">
        <v>154</v>
      </c>
      <c r="G33" s="68">
        <v>369</v>
      </c>
      <c r="H33" s="69">
        <v>22140</v>
      </c>
      <c r="I33" s="69">
        <v>556</v>
      </c>
      <c r="J33" s="71">
        <f t="shared" si="0"/>
        <v>2.6103896103896105</v>
      </c>
    </row>
    <row r="34" spans="2:10" s="22" customFormat="1" ht="20.100000000000001" customHeight="1" x14ac:dyDescent="0.2">
      <c r="B34" s="66" t="s">
        <v>218</v>
      </c>
      <c r="C34" s="66" t="s">
        <v>219</v>
      </c>
      <c r="D34" s="67">
        <v>0</v>
      </c>
      <c r="E34" s="67">
        <v>0</v>
      </c>
      <c r="F34" s="67">
        <v>0</v>
      </c>
      <c r="G34" s="68">
        <v>0</v>
      </c>
      <c r="H34" s="69">
        <v>8721</v>
      </c>
      <c r="I34" s="69">
        <v>109</v>
      </c>
      <c r="J34" s="71" t="s">
        <v>37</v>
      </c>
    </row>
    <row r="35" spans="2:10" s="22" customFormat="1" ht="20.100000000000001" customHeight="1" x14ac:dyDescent="0.2">
      <c r="B35" s="66" t="s">
        <v>218</v>
      </c>
      <c r="C35" s="66" t="s">
        <v>220</v>
      </c>
      <c r="D35" s="67">
        <v>0</v>
      </c>
      <c r="E35" s="67">
        <v>0</v>
      </c>
      <c r="F35" s="67">
        <v>0</v>
      </c>
      <c r="G35" s="68">
        <v>0</v>
      </c>
      <c r="H35" s="69">
        <v>6712</v>
      </c>
      <c r="I35" s="69">
        <v>83</v>
      </c>
      <c r="J35" s="71" t="s">
        <v>37</v>
      </c>
    </row>
    <row r="36" spans="2:10" s="22" customFormat="1" ht="20.100000000000001" customHeight="1" x14ac:dyDescent="0.2">
      <c r="B36" s="66" t="s">
        <v>160</v>
      </c>
      <c r="C36" s="66" t="s">
        <v>173</v>
      </c>
      <c r="D36" s="67">
        <v>17</v>
      </c>
      <c r="E36" s="67">
        <v>1020</v>
      </c>
      <c r="F36" s="67">
        <v>26</v>
      </c>
      <c r="G36" s="68">
        <v>144</v>
      </c>
      <c r="H36" s="69">
        <v>8640</v>
      </c>
      <c r="I36" s="69">
        <v>217</v>
      </c>
      <c r="J36" s="71">
        <f t="shared" si="0"/>
        <v>7.3461538461538458</v>
      </c>
    </row>
    <row r="37" spans="2:10" s="22" customFormat="1" ht="20.100000000000001" customHeight="1" x14ac:dyDescent="0.2">
      <c r="B37" s="66" t="s">
        <v>98</v>
      </c>
      <c r="C37" s="66" t="s">
        <v>92</v>
      </c>
      <c r="D37" s="67">
        <v>90</v>
      </c>
      <c r="E37" s="67">
        <v>90</v>
      </c>
      <c r="F37" s="67">
        <v>135</v>
      </c>
      <c r="G37" s="68">
        <v>264</v>
      </c>
      <c r="H37" s="69">
        <v>264</v>
      </c>
      <c r="I37" s="69">
        <v>336</v>
      </c>
      <c r="J37" s="71">
        <f t="shared" si="0"/>
        <v>1.4888888888888889</v>
      </c>
    </row>
    <row r="38" spans="2:10" s="22" customFormat="1" ht="20.100000000000001" customHeight="1" x14ac:dyDescent="0.2">
      <c r="B38" s="66" t="s">
        <v>99</v>
      </c>
      <c r="C38" s="66" t="s">
        <v>89</v>
      </c>
      <c r="D38" s="67">
        <v>84</v>
      </c>
      <c r="E38" s="67">
        <v>8820</v>
      </c>
      <c r="F38" s="67">
        <v>90</v>
      </c>
      <c r="G38" s="68">
        <v>84</v>
      </c>
      <c r="H38" s="69">
        <v>8820</v>
      </c>
      <c r="I38" s="69">
        <v>90</v>
      </c>
      <c r="J38" s="71">
        <f t="shared" si="0"/>
        <v>0</v>
      </c>
    </row>
    <row r="39" spans="2:10" s="22" customFormat="1" ht="20.100000000000001" customHeight="1" x14ac:dyDescent="0.2">
      <c r="B39" s="66" t="s">
        <v>100</v>
      </c>
      <c r="C39" s="66" t="s">
        <v>87</v>
      </c>
      <c r="D39" s="67">
        <v>0</v>
      </c>
      <c r="E39" s="67">
        <v>0</v>
      </c>
      <c r="F39" s="67">
        <v>0</v>
      </c>
      <c r="G39" s="68">
        <v>609</v>
      </c>
      <c r="H39" s="69">
        <v>33691</v>
      </c>
      <c r="I39" s="69">
        <v>643</v>
      </c>
      <c r="J39" s="71" t="s">
        <v>37</v>
      </c>
    </row>
    <row r="40" spans="2:10" s="22" customFormat="1" ht="20.100000000000001" customHeight="1" x14ac:dyDescent="0.2">
      <c r="B40" s="66" t="s">
        <v>100</v>
      </c>
      <c r="C40" s="66" t="s">
        <v>89</v>
      </c>
      <c r="D40" s="67">
        <v>1129</v>
      </c>
      <c r="E40" s="67">
        <v>119952</v>
      </c>
      <c r="F40" s="67">
        <v>1226</v>
      </c>
      <c r="G40" s="68">
        <v>606</v>
      </c>
      <c r="H40" s="69">
        <v>63840</v>
      </c>
      <c r="I40" s="69">
        <v>651</v>
      </c>
      <c r="J40" s="71">
        <f t="shared" si="0"/>
        <v>-0.46900489396411094</v>
      </c>
    </row>
    <row r="41" spans="2:10" s="22" customFormat="1" ht="20.100000000000001" customHeight="1" x14ac:dyDescent="0.2">
      <c r="B41" s="66" t="s">
        <v>101</v>
      </c>
      <c r="C41" s="66" t="s">
        <v>86</v>
      </c>
      <c r="D41" s="67">
        <v>0</v>
      </c>
      <c r="E41" s="67">
        <v>41084</v>
      </c>
      <c r="F41" s="67">
        <v>570</v>
      </c>
      <c r="G41" s="68">
        <v>0</v>
      </c>
      <c r="H41" s="69">
        <v>0</v>
      </c>
      <c r="I41" s="69">
        <v>0</v>
      </c>
      <c r="J41" s="71">
        <f t="shared" si="0"/>
        <v>-1</v>
      </c>
    </row>
    <row r="42" spans="2:10" s="22" customFormat="1" ht="20.100000000000001" customHeight="1" x14ac:dyDescent="0.2">
      <c r="B42" s="66" t="s">
        <v>101</v>
      </c>
      <c r="C42" s="66" t="s">
        <v>171</v>
      </c>
      <c r="D42" s="67">
        <v>230</v>
      </c>
      <c r="E42" s="67">
        <v>13960</v>
      </c>
      <c r="F42" s="67">
        <v>240</v>
      </c>
      <c r="G42" s="68">
        <v>168</v>
      </c>
      <c r="H42" s="69">
        <v>9408</v>
      </c>
      <c r="I42" s="69">
        <v>179</v>
      </c>
      <c r="J42" s="71">
        <f t="shared" si="0"/>
        <v>-0.25416666666666665</v>
      </c>
    </row>
    <row r="43" spans="2:10" s="22" customFormat="1" ht="20.100000000000001" customHeight="1" x14ac:dyDescent="0.2">
      <c r="B43" s="66" t="s">
        <v>101</v>
      </c>
      <c r="C43" s="66" t="s">
        <v>172</v>
      </c>
      <c r="D43" s="67">
        <v>615</v>
      </c>
      <c r="E43" s="67">
        <v>60323</v>
      </c>
      <c r="F43" s="67">
        <v>701</v>
      </c>
      <c r="G43" s="68">
        <v>760</v>
      </c>
      <c r="H43" s="69">
        <v>76447</v>
      </c>
      <c r="I43" s="69">
        <v>905</v>
      </c>
      <c r="J43" s="71">
        <f t="shared" si="0"/>
        <v>0.29101283880171186</v>
      </c>
    </row>
    <row r="44" spans="2:10" s="22" customFormat="1" ht="20.100000000000001" customHeight="1" x14ac:dyDescent="0.2">
      <c r="B44" s="66" t="s">
        <v>101</v>
      </c>
      <c r="C44" s="66" t="s">
        <v>83</v>
      </c>
      <c r="D44" s="67">
        <v>0</v>
      </c>
      <c r="E44" s="67">
        <v>2080</v>
      </c>
      <c r="F44" s="67">
        <v>29</v>
      </c>
      <c r="G44" s="68">
        <v>0</v>
      </c>
      <c r="H44" s="69">
        <v>0</v>
      </c>
      <c r="I44" s="69">
        <v>0</v>
      </c>
      <c r="J44" s="71">
        <f t="shared" si="0"/>
        <v>-1</v>
      </c>
    </row>
    <row r="45" spans="2:10" s="22" customFormat="1" ht="20.100000000000001" customHeight="1" x14ac:dyDescent="0.2">
      <c r="B45" s="66" t="s">
        <v>101</v>
      </c>
      <c r="C45" s="66" t="s">
        <v>158</v>
      </c>
      <c r="D45" s="67">
        <v>80</v>
      </c>
      <c r="E45" s="67">
        <v>8000</v>
      </c>
      <c r="F45" s="67">
        <v>80</v>
      </c>
      <c r="G45" s="68">
        <v>203</v>
      </c>
      <c r="H45" s="69">
        <v>15212</v>
      </c>
      <c r="I45" s="69">
        <v>220</v>
      </c>
      <c r="J45" s="71">
        <f t="shared" si="0"/>
        <v>1.75</v>
      </c>
    </row>
    <row r="46" spans="2:10" s="22" customFormat="1" ht="20.100000000000001" customHeight="1" x14ac:dyDescent="0.2">
      <c r="B46" s="66" t="s">
        <v>161</v>
      </c>
      <c r="C46" s="66" t="s">
        <v>171</v>
      </c>
      <c r="D46" s="67">
        <v>21</v>
      </c>
      <c r="E46" s="67">
        <v>1176</v>
      </c>
      <c r="F46" s="67">
        <v>22</v>
      </c>
      <c r="G46" s="68">
        <v>0</v>
      </c>
      <c r="H46" s="69">
        <v>0</v>
      </c>
      <c r="I46" s="69">
        <v>0</v>
      </c>
      <c r="J46" s="71">
        <f t="shared" si="0"/>
        <v>-1</v>
      </c>
    </row>
    <row r="47" spans="2:10" s="22" customFormat="1" ht="20.100000000000001" customHeight="1" x14ac:dyDescent="0.2">
      <c r="B47" s="66" t="s">
        <v>102</v>
      </c>
      <c r="C47" s="66" t="s">
        <v>86</v>
      </c>
      <c r="D47" s="67">
        <v>0</v>
      </c>
      <c r="E47" s="67">
        <v>5775</v>
      </c>
      <c r="F47" s="67">
        <v>80</v>
      </c>
      <c r="G47" s="68">
        <v>0</v>
      </c>
      <c r="H47" s="69">
        <v>0</v>
      </c>
      <c r="I47" s="69">
        <v>0</v>
      </c>
      <c r="J47" s="71">
        <f t="shared" si="0"/>
        <v>-1</v>
      </c>
    </row>
    <row r="48" spans="2:10" s="22" customFormat="1" ht="20.100000000000001" customHeight="1" x14ac:dyDescent="0.2">
      <c r="B48" s="66" t="s">
        <v>102</v>
      </c>
      <c r="C48" s="66" t="s">
        <v>171</v>
      </c>
      <c r="D48" s="67">
        <v>420</v>
      </c>
      <c r="E48" s="67">
        <v>23520</v>
      </c>
      <c r="F48" s="67">
        <v>447</v>
      </c>
      <c r="G48" s="68">
        <v>0</v>
      </c>
      <c r="H48" s="69">
        <v>0</v>
      </c>
      <c r="I48" s="69">
        <v>0</v>
      </c>
      <c r="J48" s="71">
        <f t="shared" si="0"/>
        <v>-1</v>
      </c>
    </row>
    <row r="49" spans="2:10" s="22" customFormat="1" ht="20.100000000000001" customHeight="1" x14ac:dyDescent="0.2">
      <c r="B49" s="66" t="s">
        <v>102</v>
      </c>
      <c r="C49" s="66" t="s">
        <v>172</v>
      </c>
      <c r="D49" s="67">
        <v>675</v>
      </c>
      <c r="E49" s="67">
        <v>44650</v>
      </c>
      <c r="F49" s="67">
        <v>875</v>
      </c>
      <c r="G49" s="68">
        <v>593</v>
      </c>
      <c r="H49" s="69">
        <v>42044</v>
      </c>
      <c r="I49" s="69">
        <v>750</v>
      </c>
      <c r="J49" s="71">
        <f t="shared" si="0"/>
        <v>-0.14285714285714285</v>
      </c>
    </row>
    <row r="50" spans="2:10" s="22" customFormat="1" ht="20.100000000000001" customHeight="1" x14ac:dyDescent="0.2">
      <c r="B50" s="66" t="s">
        <v>175</v>
      </c>
      <c r="C50" s="66" t="s">
        <v>174</v>
      </c>
      <c r="D50" s="67">
        <v>540</v>
      </c>
      <c r="E50" s="67">
        <v>540</v>
      </c>
      <c r="F50" s="67">
        <v>810</v>
      </c>
      <c r="G50" s="68">
        <v>176</v>
      </c>
      <c r="H50" s="69">
        <v>176</v>
      </c>
      <c r="I50" s="69">
        <v>224</v>
      </c>
      <c r="J50" s="71">
        <f t="shared" si="0"/>
        <v>-0.72345679012345676</v>
      </c>
    </row>
    <row r="51" spans="2:10" s="22" customFormat="1" ht="20.100000000000001" customHeight="1" x14ac:dyDescent="0.2">
      <c r="B51" s="66" t="s">
        <v>84</v>
      </c>
      <c r="C51" s="66" t="s">
        <v>86</v>
      </c>
      <c r="D51" s="67">
        <v>0</v>
      </c>
      <c r="E51" s="67">
        <v>5775</v>
      </c>
      <c r="F51" s="67">
        <v>81</v>
      </c>
      <c r="G51" s="68">
        <v>0</v>
      </c>
      <c r="H51" s="69">
        <v>0</v>
      </c>
      <c r="I51" s="69">
        <v>0</v>
      </c>
      <c r="J51" s="71">
        <f t="shared" si="0"/>
        <v>-1</v>
      </c>
    </row>
    <row r="52" spans="2:10" s="22" customFormat="1" ht="20.100000000000001" customHeight="1" x14ac:dyDescent="0.2">
      <c r="B52" s="66" t="s">
        <v>84</v>
      </c>
      <c r="C52" s="66" t="s">
        <v>89</v>
      </c>
      <c r="D52" s="67">
        <v>1513</v>
      </c>
      <c r="E52" s="67">
        <v>162136</v>
      </c>
      <c r="F52" s="67">
        <v>1688</v>
      </c>
      <c r="G52" s="68">
        <v>626</v>
      </c>
      <c r="H52" s="69">
        <v>67798</v>
      </c>
      <c r="I52" s="69">
        <v>701</v>
      </c>
      <c r="J52" s="71">
        <f t="shared" si="0"/>
        <v>-0.58471563981042651</v>
      </c>
    </row>
    <row r="53" spans="2:10" s="22" customFormat="1" ht="20.100000000000001" customHeight="1" x14ac:dyDescent="0.2">
      <c r="B53" s="66" t="s">
        <v>84</v>
      </c>
      <c r="C53" s="66" t="s">
        <v>83</v>
      </c>
      <c r="D53" s="67">
        <v>0</v>
      </c>
      <c r="E53" s="67">
        <v>3902</v>
      </c>
      <c r="F53" s="67">
        <v>50</v>
      </c>
      <c r="G53" s="68">
        <v>0</v>
      </c>
      <c r="H53" s="69">
        <v>0</v>
      </c>
      <c r="I53" s="69">
        <v>0</v>
      </c>
      <c r="J53" s="71">
        <f t="shared" si="0"/>
        <v>-1</v>
      </c>
    </row>
    <row r="54" spans="2:10" s="22" customFormat="1" ht="20.100000000000001" customHeight="1" x14ac:dyDescent="0.2">
      <c r="B54" s="66" t="s">
        <v>103</v>
      </c>
      <c r="C54" s="66" t="s">
        <v>87</v>
      </c>
      <c r="D54" s="67">
        <v>2454</v>
      </c>
      <c r="E54" s="67">
        <v>168867</v>
      </c>
      <c r="F54" s="67">
        <v>2456</v>
      </c>
      <c r="G54" s="68">
        <v>4126</v>
      </c>
      <c r="H54" s="69">
        <v>265733</v>
      </c>
      <c r="I54" s="69">
        <v>4250</v>
      </c>
      <c r="J54" s="71">
        <f t="shared" si="0"/>
        <v>0.73045602605863191</v>
      </c>
    </row>
    <row r="55" spans="2:10" s="22" customFormat="1" ht="20.100000000000001" customHeight="1" x14ac:dyDescent="0.2">
      <c r="B55" s="66" t="s">
        <v>103</v>
      </c>
      <c r="C55" s="66" t="s">
        <v>89</v>
      </c>
      <c r="D55" s="67">
        <v>9203</v>
      </c>
      <c r="E55" s="67">
        <v>822678</v>
      </c>
      <c r="F55" s="67">
        <v>11164</v>
      </c>
      <c r="G55" s="68">
        <v>6221</v>
      </c>
      <c r="H55" s="69">
        <v>572588</v>
      </c>
      <c r="I55" s="69">
        <v>7302</v>
      </c>
      <c r="J55" s="71">
        <f t="shared" si="0"/>
        <v>-0.34593335721963453</v>
      </c>
    </row>
    <row r="56" spans="2:10" s="22" customFormat="1" ht="20.100000000000001" customHeight="1" x14ac:dyDescent="0.2">
      <c r="B56" s="66" t="s">
        <v>103</v>
      </c>
      <c r="C56" s="66" t="s">
        <v>158</v>
      </c>
      <c r="D56" s="67">
        <v>80</v>
      </c>
      <c r="E56" s="67">
        <v>8000</v>
      </c>
      <c r="F56" s="67">
        <v>80</v>
      </c>
      <c r="G56" s="68">
        <v>20</v>
      </c>
      <c r="H56" s="69">
        <v>60</v>
      </c>
      <c r="I56" s="69">
        <v>22</v>
      </c>
      <c r="J56" s="71">
        <f t="shared" si="0"/>
        <v>-0.72499999999999998</v>
      </c>
    </row>
    <row r="57" spans="2:10" s="22" customFormat="1" ht="20.100000000000001" customHeight="1" x14ac:dyDescent="0.2">
      <c r="B57" s="66" t="s">
        <v>104</v>
      </c>
      <c r="C57" s="66" t="s">
        <v>87</v>
      </c>
      <c r="D57" s="67">
        <v>293</v>
      </c>
      <c r="E57" s="67">
        <v>16408</v>
      </c>
      <c r="F57" s="67">
        <v>312</v>
      </c>
      <c r="G57" s="68">
        <v>315</v>
      </c>
      <c r="H57" s="69">
        <v>17640</v>
      </c>
      <c r="I57" s="69">
        <v>335</v>
      </c>
      <c r="J57" s="71">
        <f t="shared" si="0"/>
        <v>7.371794871794872E-2</v>
      </c>
    </row>
    <row r="58" spans="2:10" s="22" customFormat="1" ht="20.100000000000001" customHeight="1" x14ac:dyDescent="0.2">
      <c r="B58" s="66" t="s">
        <v>104</v>
      </c>
      <c r="C58" s="66" t="s">
        <v>172</v>
      </c>
      <c r="D58" s="67">
        <v>180</v>
      </c>
      <c r="E58" s="67">
        <v>20160</v>
      </c>
      <c r="F58" s="67">
        <v>206</v>
      </c>
      <c r="G58" s="68">
        <v>0</v>
      </c>
      <c r="H58" s="69">
        <v>0</v>
      </c>
      <c r="I58" s="69">
        <v>0</v>
      </c>
      <c r="J58" s="71">
        <f t="shared" si="0"/>
        <v>-1</v>
      </c>
    </row>
    <row r="59" spans="2:10" s="22" customFormat="1" ht="20.100000000000001" customHeight="1" x14ac:dyDescent="0.2">
      <c r="B59" s="66" t="s">
        <v>105</v>
      </c>
      <c r="C59" s="66" t="s">
        <v>193</v>
      </c>
      <c r="D59" s="67">
        <v>0</v>
      </c>
      <c r="E59" s="67">
        <v>0</v>
      </c>
      <c r="F59" s="67">
        <v>0</v>
      </c>
      <c r="G59" s="68">
        <v>160</v>
      </c>
      <c r="H59" s="69">
        <v>10400</v>
      </c>
      <c r="I59" s="69">
        <v>209</v>
      </c>
      <c r="J59" s="71" t="s">
        <v>37</v>
      </c>
    </row>
    <row r="60" spans="2:10" s="22" customFormat="1" ht="20.100000000000001" customHeight="1" x14ac:dyDescent="0.2">
      <c r="B60" s="66" t="s">
        <v>105</v>
      </c>
      <c r="C60" s="66" t="s">
        <v>87</v>
      </c>
      <c r="D60" s="67">
        <v>1501</v>
      </c>
      <c r="E60" s="67">
        <v>86999</v>
      </c>
      <c r="F60" s="67">
        <v>1576</v>
      </c>
      <c r="G60" s="68">
        <v>1302</v>
      </c>
      <c r="H60" s="69">
        <v>77388</v>
      </c>
      <c r="I60" s="69">
        <v>1346</v>
      </c>
      <c r="J60" s="71">
        <f t="shared" si="0"/>
        <v>-0.14593908629441624</v>
      </c>
    </row>
    <row r="61" spans="2:10" s="22" customFormat="1" ht="20.100000000000001" customHeight="1" x14ac:dyDescent="0.2">
      <c r="B61" s="66" t="s">
        <v>105</v>
      </c>
      <c r="C61" s="66" t="s">
        <v>89</v>
      </c>
      <c r="D61" s="67">
        <v>1859</v>
      </c>
      <c r="E61" s="67">
        <v>130421</v>
      </c>
      <c r="F61" s="67">
        <v>2203</v>
      </c>
      <c r="G61" s="68">
        <v>1091</v>
      </c>
      <c r="H61" s="69">
        <v>73945</v>
      </c>
      <c r="I61" s="69">
        <v>1341</v>
      </c>
      <c r="J61" s="71">
        <f t="shared" si="0"/>
        <v>-0.39128461189287334</v>
      </c>
    </row>
    <row r="62" spans="2:10" s="22" customFormat="1" ht="20.100000000000001" customHeight="1" x14ac:dyDescent="0.2">
      <c r="B62" s="66" t="s">
        <v>105</v>
      </c>
      <c r="C62" s="66" t="s">
        <v>158</v>
      </c>
      <c r="D62" s="67">
        <v>0</v>
      </c>
      <c r="E62" s="67">
        <v>0</v>
      </c>
      <c r="F62" s="67">
        <v>0</v>
      </c>
      <c r="G62" s="68">
        <v>40</v>
      </c>
      <c r="H62" s="69">
        <v>4000</v>
      </c>
      <c r="I62" s="69">
        <v>60</v>
      </c>
      <c r="J62" s="71" t="s">
        <v>37</v>
      </c>
    </row>
    <row r="63" spans="2:10" s="22" customFormat="1" ht="20.100000000000001" customHeight="1" x14ac:dyDescent="0.2">
      <c r="B63" s="66" t="s">
        <v>106</v>
      </c>
      <c r="C63" s="66" t="s">
        <v>193</v>
      </c>
      <c r="D63" s="67">
        <v>0</v>
      </c>
      <c r="E63" s="67">
        <v>0</v>
      </c>
      <c r="F63" s="67">
        <v>0</v>
      </c>
      <c r="G63" s="68">
        <v>20</v>
      </c>
      <c r="H63" s="69">
        <v>1300</v>
      </c>
      <c r="I63" s="69">
        <v>26</v>
      </c>
      <c r="J63" s="71" t="s">
        <v>37</v>
      </c>
    </row>
    <row r="64" spans="2:10" s="22" customFormat="1" ht="20.100000000000001" customHeight="1" x14ac:dyDescent="0.2">
      <c r="B64" s="66" t="s">
        <v>106</v>
      </c>
      <c r="C64" s="66" t="s">
        <v>87</v>
      </c>
      <c r="D64" s="67">
        <v>0</v>
      </c>
      <c r="E64" s="67">
        <v>0</v>
      </c>
      <c r="F64" s="67">
        <v>0</v>
      </c>
      <c r="G64" s="68">
        <v>83</v>
      </c>
      <c r="H64" s="69">
        <v>4886</v>
      </c>
      <c r="I64" s="69">
        <v>86</v>
      </c>
      <c r="J64" s="71" t="s">
        <v>37</v>
      </c>
    </row>
    <row r="65" spans="2:10" s="22" customFormat="1" ht="20.100000000000001" customHeight="1" x14ac:dyDescent="0.2">
      <c r="B65" s="66" t="s">
        <v>106</v>
      </c>
      <c r="C65" s="66" t="s">
        <v>89</v>
      </c>
      <c r="D65" s="67">
        <v>63</v>
      </c>
      <c r="E65" s="67">
        <v>4725</v>
      </c>
      <c r="F65" s="67">
        <v>61</v>
      </c>
      <c r="G65" s="68">
        <v>63</v>
      </c>
      <c r="H65" s="69">
        <v>4725</v>
      </c>
      <c r="I65" s="69">
        <v>61</v>
      </c>
      <c r="J65" s="71">
        <f t="shared" si="0"/>
        <v>0</v>
      </c>
    </row>
    <row r="66" spans="2:10" s="22" customFormat="1" ht="20.100000000000001" customHeight="1" x14ac:dyDescent="0.2">
      <c r="B66" s="66" t="s">
        <v>107</v>
      </c>
      <c r="C66" s="66" t="s">
        <v>171</v>
      </c>
      <c r="D66" s="67">
        <v>252</v>
      </c>
      <c r="E66" s="67">
        <v>14112</v>
      </c>
      <c r="F66" s="67">
        <v>268</v>
      </c>
      <c r="G66" s="68">
        <v>315</v>
      </c>
      <c r="H66" s="69">
        <v>17640</v>
      </c>
      <c r="I66" s="69">
        <v>335</v>
      </c>
      <c r="J66" s="71">
        <f t="shared" si="0"/>
        <v>0.25</v>
      </c>
    </row>
    <row r="67" spans="2:10" s="22" customFormat="1" ht="20.100000000000001" customHeight="1" x14ac:dyDescent="0.2">
      <c r="B67" s="66" t="s">
        <v>107</v>
      </c>
      <c r="C67" s="66" t="s">
        <v>190</v>
      </c>
      <c r="D67" s="67">
        <v>0</v>
      </c>
      <c r="E67" s="67">
        <v>0</v>
      </c>
      <c r="F67" s="67">
        <v>0</v>
      </c>
      <c r="G67" s="68">
        <v>7</v>
      </c>
      <c r="H67" s="69">
        <v>588</v>
      </c>
      <c r="I67" s="69">
        <v>7</v>
      </c>
      <c r="J67" s="71" t="s">
        <v>37</v>
      </c>
    </row>
    <row r="68" spans="2:10" s="22" customFormat="1" ht="20.100000000000001" customHeight="1" x14ac:dyDescent="0.2">
      <c r="B68" s="66" t="s">
        <v>107</v>
      </c>
      <c r="C68" s="66" t="s">
        <v>172</v>
      </c>
      <c r="D68" s="67">
        <v>2581</v>
      </c>
      <c r="E68" s="67">
        <v>188235</v>
      </c>
      <c r="F68" s="67">
        <v>3196</v>
      </c>
      <c r="G68" s="68">
        <v>2594</v>
      </c>
      <c r="H68" s="69">
        <v>173663</v>
      </c>
      <c r="I68" s="69">
        <v>3296</v>
      </c>
      <c r="J68" s="71">
        <f t="shared" si="0"/>
        <v>3.1289111389236547E-2</v>
      </c>
    </row>
    <row r="69" spans="2:10" s="22" customFormat="1" ht="20.100000000000001" customHeight="1" x14ac:dyDescent="0.2">
      <c r="B69" s="66" t="s">
        <v>108</v>
      </c>
      <c r="C69" s="66" t="s">
        <v>86</v>
      </c>
      <c r="D69" s="67">
        <v>0</v>
      </c>
      <c r="E69" s="67">
        <v>32683</v>
      </c>
      <c r="F69" s="67">
        <v>452</v>
      </c>
      <c r="G69" s="68">
        <v>0</v>
      </c>
      <c r="H69" s="69">
        <v>0</v>
      </c>
      <c r="I69" s="69">
        <v>0</v>
      </c>
      <c r="J69" s="71">
        <f t="shared" si="0"/>
        <v>-1</v>
      </c>
    </row>
    <row r="70" spans="2:10" s="22" customFormat="1" ht="20.100000000000001" customHeight="1" x14ac:dyDescent="0.2">
      <c r="B70" s="66" t="s">
        <v>108</v>
      </c>
      <c r="C70" s="66" t="s">
        <v>89</v>
      </c>
      <c r="D70" s="67">
        <v>12402</v>
      </c>
      <c r="E70" s="67">
        <v>1086558</v>
      </c>
      <c r="F70" s="67">
        <v>15160</v>
      </c>
      <c r="G70" s="68">
        <v>8808</v>
      </c>
      <c r="H70" s="69">
        <v>807886</v>
      </c>
      <c r="I70" s="69">
        <v>10533</v>
      </c>
      <c r="J70" s="71">
        <f t="shared" si="0"/>
        <v>-0.30521108179419526</v>
      </c>
    </row>
    <row r="71" spans="2:10" s="22" customFormat="1" ht="20.100000000000001" customHeight="1" x14ac:dyDescent="0.2">
      <c r="B71" s="66" t="s">
        <v>108</v>
      </c>
      <c r="C71" s="66" t="s">
        <v>83</v>
      </c>
      <c r="D71" s="67">
        <v>0</v>
      </c>
      <c r="E71" s="67">
        <v>18226</v>
      </c>
      <c r="F71" s="67">
        <v>225</v>
      </c>
      <c r="G71" s="68">
        <v>0</v>
      </c>
      <c r="H71" s="69">
        <v>0</v>
      </c>
      <c r="I71" s="69">
        <v>0</v>
      </c>
      <c r="J71" s="71">
        <f t="shared" si="0"/>
        <v>-1</v>
      </c>
    </row>
    <row r="72" spans="2:10" s="22" customFormat="1" ht="20.100000000000001" customHeight="1" x14ac:dyDescent="0.2">
      <c r="B72" s="66" t="s">
        <v>108</v>
      </c>
      <c r="C72" s="66" t="s">
        <v>158</v>
      </c>
      <c r="D72" s="67">
        <v>100</v>
      </c>
      <c r="E72" s="67">
        <v>6120</v>
      </c>
      <c r="F72" s="67">
        <v>105</v>
      </c>
      <c r="G72" s="68">
        <v>40</v>
      </c>
      <c r="H72" s="69">
        <v>4000</v>
      </c>
      <c r="I72" s="69">
        <v>40</v>
      </c>
      <c r="J72" s="71">
        <f t="shared" si="0"/>
        <v>-0.61904761904761907</v>
      </c>
    </row>
    <row r="73" spans="2:10" s="22" customFormat="1" ht="20.100000000000001" customHeight="1" x14ac:dyDescent="0.2">
      <c r="B73" s="66" t="s">
        <v>214</v>
      </c>
      <c r="C73" s="66" t="s">
        <v>219</v>
      </c>
      <c r="D73" s="67">
        <v>0</v>
      </c>
      <c r="E73" s="67">
        <v>0</v>
      </c>
      <c r="F73" s="67">
        <v>0</v>
      </c>
      <c r="G73" s="68">
        <v>0</v>
      </c>
      <c r="H73" s="69">
        <v>8002</v>
      </c>
      <c r="I73" s="69">
        <v>100</v>
      </c>
      <c r="J73" s="71" t="s">
        <v>37</v>
      </c>
    </row>
    <row r="74" spans="2:10" s="22" customFormat="1" ht="20.100000000000001" customHeight="1" x14ac:dyDescent="0.2">
      <c r="B74" s="66" t="s">
        <v>214</v>
      </c>
      <c r="C74" s="66" t="s">
        <v>221</v>
      </c>
      <c r="D74" s="67">
        <v>0</v>
      </c>
      <c r="E74" s="67">
        <v>1800</v>
      </c>
      <c r="F74" s="67">
        <v>25</v>
      </c>
      <c r="G74" s="68">
        <v>0</v>
      </c>
      <c r="H74" s="69">
        <v>0</v>
      </c>
      <c r="I74" s="69">
        <v>0</v>
      </c>
      <c r="J74" s="71">
        <f t="shared" si="0"/>
        <v>-1</v>
      </c>
    </row>
    <row r="75" spans="2:10" s="22" customFormat="1" ht="20.100000000000001" customHeight="1" x14ac:dyDescent="0.2">
      <c r="B75" s="66" t="s">
        <v>214</v>
      </c>
      <c r="C75" s="66" t="s">
        <v>220</v>
      </c>
      <c r="D75" s="67">
        <v>0</v>
      </c>
      <c r="E75" s="67">
        <v>5700</v>
      </c>
      <c r="F75" s="67">
        <v>70</v>
      </c>
      <c r="G75" s="68">
        <v>0</v>
      </c>
      <c r="H75" s="69">
        <v>11936</v>
      </c>
      <c r="I75" s="69">
        <v>151</v>
      </c>
      <c r="J75" s="71">
        <f t="shared" si="0"/>
        <v>1.1571428571428573</v>
      </c>
    </row>
    <row r="76" spans="2:10" s="22" customFormat="1" ht="20.100000000000001" customHeight="1" x14ac:dyDescent="0.2">
      <c r="B76" s="66" t="s">
        <v>194</v>
      </c>
      <c r="C76" s="66" t="s">
        <v>172</v>
      </c>
      <c r="D76" s="67">
        <v>21</v>
      </c>
      <c r="E76" s="67">
        <v>2205</v>
      </c>
      <c r="F76" s="67">
        <v>22</v>
      </c>
      <c r="G76" s="68">
        <v>0</v>
      </c>
      <c r="H76" s="69">
        <v>0</v>
      </c>
      <c r="I76" s="69">
        <v>0</v>
      </c>
      <c r="J76" s="71">
        <f t="shared" si="0"/>
        <v>-1</v>
      </c>
    </row>
    <row r="77" spans="2:10" s="22" customFormat="1" ht="20.100000000000001" customHeight="1" x14ac:dyDescent="0.2">
      <c r="B77" s="66" t="s">
        <v>163</v>
      </c>
      <c r="C77" s="66" t="s">
        <v>171</v>
      </c>
      <c r="D77" s="67">
        <v>42</v>
      </c>
      <c r="E77" s="67">
        <v>2352</v>
      </c>
      <c r="F77" s="67">
        <v>45</v>
      </c>
      <c r="G77" s="68">
        <v>0</v>
      </c>
      <c r="H77" s="69">
        <v>0</v>
      </c>
      <c r="I77" s="69">
        <v>0</v>
      </c>
      <c r="J77" s="71">
        <f t="shared" si="0"/>
        <v>-1</v>
      </c>
    </row>
    <row r="78" spans="2:10" s="22" customFormat="1" ht="20.100000000000001" customHeight="1" x14ac:dyDescent="0.2">
      <c r="B78" s="66" t="s">
        <v>163</v>
      </c>
      <c r="C78" s="66" t="s">
        <v>172</v>
      </c>
      <c r="D78" s="67">
        <v>185</v>
      </c>
      <c r="E78" s="67">
        <v>20625</v>
      </c>
      <c r="F78" s="67">
        <v>210</v>
      </c>
      <c r="G78" s="68">
        <v>63</v>
      </c>
      <c r="H78" s="69">
        <v>6615</v>
      </c>
      <c r="I78" s="69">
        <v>67</v>
      </c>
      <c r="J78" s="71">
        <f t="shared" si="0"/>
        <v>-0.68095238095238098</v>
      </c>
    </row>
    <row r="79" spans="2:10" s="22" customFormat="1" ht="20.100000000000001" customHeight="1" x14ac:dyDescent="0.2">
      <c r="B79" s="66" t="s">
        <v>164</v>
      </c>
      <c r="C79" s="66" t="s">
        <v>172</v>
      </c>
      <c r="D79" s="67">
        <v>103</v>
      </c>
      <c r="E79" s="67">
        <v>9910</v>
      </c>
      <c r="F79" s="67">
        <v>114</v>
      </c>
      <c r="G79" s="68">
        <v>205</v>
      </c>
      <c r="H79" s="69">
        <v>19752</v>
      </c>
      <c r="I79" s="69">
        <v>236</v>
      </c>
      <c r="J79" s="71">
        <f t="shared" si="0"/>
        <v>1.0701754385964912</v>
      </c>
    </row>
    <row r="80" spans="2:10" s="22" customFormat="1" ht="20.100000000000001" customHeight="1" x14ac:dyDescent="0.2">
      <c r="B80" s="66" t="s">
        <v>109</v>
      </c>
      <c r="C80" s="66" t="s">
        <v>89</v>
      </c>
      <c r="D80" s="67">
        <v>21</v>
      </c>
      <c r="E80" s="67">
        <v>1953</v>
      </c>
      <c r="F80" s="67">
        <v>24</v>
      </c>
      <c r="G80" s="68">
        <v>62</v>
      </c>
      <c r="H80" s="69">
        <v>6975</v>
      </c>
      <c r="I80" s="69">
        <v>71</v>
      </c>
      <c r="J80" s="71">
        <f t="shared" si="0"/>
        <v>1.9583333333333333</v>
      </c>
    </row>
    <row r="81" spans="2:10" s="22" customFormat="1" ht="20.100000000000001" customHeight="1" x14ac:dyDescent="0.2">
      <c r="B81" s="66" t="s">
        <v>110</v>
      </c>
      <c r="C81" s="66" t="s">
        <v>89</v>
      </c>
      <c r="D81" s="67">
        <v>546</v>
      </c>
      <c r="E81" s="67">
        <v>60235</v>
      </c>
      <c r="F81" s="67">
        <v>633</v>
      </c>
      <c r="G81" s="68">
        <v>440</v>
      </c>
      <c r="H81" s="69">
        <v>48385</v>
      </c>
      <c r="I81" s="69">
        <v>494</v>
      </c>
      <c r="J81" s="71">
        <f t="shared" ref="J81:J115" si="1">(+I81-F81)/F81</f>
        <v>-0.21958925750394945</v>
      </c>
    </row>
    <row r="82" spans="2:10" s="22" customFormat="1" ht="20.100000000000001" customHeight="1" x14ac:dyDescent="0.2">
      <c r="B82" s="66" t="s">
        <v>110</v>
      </c>
      <c r="C82" s="66" t="s">
        <v>174</v>
      </c>
      <c r="D82" s="67">
        <v>0</v>
      </c>
      <c r="E82" s="67">
        <v>0</v>
      </c>
      <c r="F82" s="67">
        <v>0</v>
      </c>
      <c r="G82" s="68">
        <v>264</v>
      </c>
      <c r="H82" s="69">
        <v>264</v>
      </c>
      <c r="I82" s="69">
        <v>336</v>
      </c>
      <c r="J82" s="71" t="s">
        <v>37</v>
      </c>
    </row>
    <row r="83" spans="2:10" s="22" customFormat="1" ht="20.100000000000001" customHeight="1" x14ac:dyDescent="0.2">
      <c r="B83" s="66" t="s">
        <v>215</v>
      </c>
      <c r="C83" s="66" t="s">
        <v>222</v>
      </c>
      <c r="D83" s="67">
        <v>0</v>
      </c>
      <c r="E83" s="67">
        <v>1</v>
      </c>
      <c r="F83" s="67">
        <v>2</v>
      </c>
      <c r="G83" s="68">
        <v>0</v>
      </c>
      <c r="H83" s="69">
        <v>0</v>
      </c>
      <c r="I83" s="69">
        <v>0</v>
      </c>
      <c r="J83" s="71">
        <f t="shared" si="1"/>
        <v>-1</v>
      </c>
    </row>
    <row r="84" spans="2:10" s="22" customFormat="1" ht="20.100000000000001" customHeight="1" x14ac:dyDescent="0.2">
      <c r="B84" s="66" t="s">
        <v>165</v>
      </c>
      <c r="C84" s="66" t="s">
        <v>174</v>
      </c>
      <c r="D84" s="67">
        <v>0</v>
      </c>
      <c r="E84" s="67">
        <v>0</v>
      </c>
      <c r="F84" s="67">
        <v>0</v>
      </c>
      <c r="G84" s="68">
        <v>220</v>
      </c>
      <c r="H84" s="69">
        <v>220</v>
      </c>
      <c r="I84" s="69">
        <v>280</v>
      </c>
      <c r="J84" s="71" t="s">
        <v>37</v>
      </c>
    </row>
    <row r="85" spans="2:10" s="22" customFormat="1" ht="20.100000000000001" customHeight="1" x14ac:dyDescent="0.2">
      <c r="B85" s="66" t="s">
        <v>111</v>
      </c>
      <c r="C85" s="66" t="s">
        <v>154</v>
      </c>
      <c r="D85" s="67">
        <v>99</v>
      </c>
      <c r="E85" s="67">
        <v>99</v>
      </c>
      <c r="F85" s="67">
        <v>134</v>
      </c>
      <c r="G85" s="68">
        <v>280</v>
      </c>
      <c r="H85" s="69">
        <v>6740</v>
      </c>
      <c r="I85" s="69">
        <v>362</v>
      </c>
      <c r="J85" s="71">
        <f t="shared" si="1"/>
        <v>1.7014925373134329</v>
      </c>
    </row>
    <row r="86" spans="2:10" s="22" customFormat="1" ht="20.100000000000001" customHeight="1" x14ac:dyDescent="0.2">
      <c r="B86" s="66" t="s">
        <v>111</v>
      </c>
      <c r="C86" s="66" t="s">
        <v>87</v>
      </c>
      <c r="D86" s="67">
        <v>777</v>
      </c>
      <c r="E86" s="67">
        <v>43512</v>
      </c>
      <c r="F86" s="67">
        <v>827</v>
      </c>
      <c r="G86" s="68">
        <v>357</v>
      </c>
      <c r="H86" s="69">
        <v>19992</v>
      </c>
      <c r="I86" s="69">
        <v>380</v>
      </c>
      <c r="J86" s="71">
        <f t="shared" si="1"/>
        <v>-0.54050785973397819</v>
      </c>
    </row>
    <row r="87" spans="2:10" s="22" customFormat="1" ht="20.100000000000001" customHeight="1" x14ac:dyDescent="0.2">
      <c r="B87" s="66" t="s">
        <v>112</v>
      </c>
      <c r="C87" s="66" t="s">
        <v>91</v>
      </c>
      <c r="D87" s="67">
        <v>935</v>
      </c>
      <c r="E87" s="67">
        <v>56100</v>
      </c>
      <c r="F87" s="67">
        <v>1408</v>
      </c>
      <c r="G87" s="68">
        <v>344</v>
      </c>
      <c r="H87" s="69">
        <v>20640</v>
      </c>
      <c r="I87" s="69">
        <v>518</v>
      </c>
      <c r="J87" s="71">
        <f t="shared" si="1"/>
        <v>-0.63210227272727271</v>
      </c>
    </row>
    <row r="88" spans="2:10" s="22" customFormat="1" ht="20.100000000000001" customHeight="1" x14ac:dyDescent="0.2">
      <c r="B88" s="66" t="s">
        <v>113</v>
      </c>
      <c r="C88" s="66" t="s">
        <v>86</v>
      </c>
      <c r="D88" s="67">
        <v>0</v>
      </c>
      <c r="E88" s="67">
        <v>5775</v>
      </c>
      <c r="F88" s="67">
        <v>80</v>
      </c>
      <c r="G88" s="68">
        <v>0</v>
      </c>
      <c r="H88" s="69">
        <v>0</v>
      </c>
      <c r="I88" s="69">
        <v>0</v>
      </c>
      <c r="J88" s="71">
        <f t="shared" si="1"/>
        <v>-1</v>
      </c>
    </row>
    <row r="89" spans="2:10" s="22" customFormat="1" ht="20.100000000000001" customHeight="1" x14ac:dyDescent="0.2">
      <c r="B89" s="66" t="s">
        <v>113</v>
      </c>
      <c r="C89" s="66" t="s">
        <v>171</v>
      </c>
      <c r="D89" s="67">
        <v>42</v>
      </c>
      <c r="E89" s="67">
        <v>2352</v>
      </c>
      <c r="F89" s="67">
        <v>45</v>
      </c>
      <c r="G89" s="68">
        <v>0</v>
      </c>
      <c r="H89" s="69">
        <v>0</v>
      </c>
      <c r="I89" s="69">
        <v>0</v>
      </c>
      <c r="J89" s="71">
        <f t="shared" si="1"/>
        <v>-1</v>
      </c>
    </row>
    <row r="90" spans="2:10" s="22" customFormat="1" ht="20.100000000000001" customHeight="1" x14ac:dyDescent="0.2">
      <c r="B90" s="66" t="s">
        <v>113</v>
      </c>
      <c r="C90" s="66" t="s">
        <v>172</v>
      </c>
      <c r="D90" s="67">
        <v>349</v>
      </c>
      <c r="E90" s="67">
        <v>37406</v>
      </c>
      <c r="F90" s="67">
        <v>395</v>
      </c>
      <c r="G90" s="68">
        <v>185</v>
      </c>
      <c r="H90" s="69">
        <v>20625</v>
      </c>
      <c r="I90" s="69">
        <v>217</v>
      </c>
      <c r="J90" s="71">
        <f t="shared" si="1"/>
        <v>-0.45063291139240508</v>
      </c>
    </row>
    <row r="91" spans="2:10" s="22" customFormat="1" ht="20.100000000000001" customHeight="1" x14ac:dyDescent="0.2">
      <c r="B91" s="66" t="s">
        <v>166</v>
      </c>
      <c r="C91" s="66" t="s">
        <v>172</v>
      </c>
      <c r="D91" s="67">
        <v>60</v>
      </c>
      <c r="E91" s="67">
        <v>6720</v>
      </c>
      <c r="F91" s="67">
        <v>71</v>
      </c>
      <c r="G91" s="68">
        <v>40</v>
      </c>
      <c r="H91" s="69">
        <v>4480</v>
      </c>
      <c r="I91" s="69">
        <v>46</v>
      </c>
      <c r="J91" s="71">
        <f t="shared" si="1"/>
        <v>-0.352112676056338</v>
      </c>
    </row>
    <row r="92" spans="2:10" s="22" customFormat="1" ht="20.100000000000001" customHeight="1" x14ac:dyDescent="0.2">
      <c r="B92" s="66" t="s">
        <v>114</v>
      </c>
      <c r="C92" s="66" t="s">
        <v>92</v>
      </c>
      <c r="D92" s="67">
        <v>18</v>
      </c>
      <c r="E92" s="67">
        <v>18</v>
      </c>
      <c r="F92" s="67">
        <v>27</v>
      </c>
      <c r="G92" s="68">
        <v>0</v>
      </c>
      <c r="H92" s="69">
        <v>0</v>
      </c>
      <c r="I92" s="69">
        <v>0</v>
      </c>
      <c r="J92" s="71">
        <f t="shared" si="1"/>
        <v>-1</v>
      </c>
    </row>
    <row r="93" spans="2:10" s="22" customFormat="1" ht="20.100000000000001" customHeight="1" x14ac:dyDescent="0.2">
      <c r="B93" s="66" t="s">
        <v>192</v>
      </c>
      <c r="C93" s="66" t="s">
        <v>174</v>
      </c>
      <c r="D93" s="67">
        <v>54</v>
      </c>
      <c r="E93" s="67">
        <v>54</v>
      </c>
      <c r="F93" s="67">
        <v>81</v>
      </c>
      <c r="G93" s="68">
        <v>0</v>
      </c>
      <c r="H93" s="69">
        <v>0</v>
      </c>
      <c r="I93" s="69">
        <v>0</v>
      </c>
      <c r="J93" s="71">
        <f t="shared" si="1"/>
        <v>-1</v>
      </c>
    </row>
    <row r="94" spans="2:10" s="22" customFormat="1" ht="20.100000000000001" customHeight="1" x14ac:dyDescent="0.2">
      <c r="B94" s="66" t="s">
        <v>216</v>
      </c>
      <c r="C94" s="66" t="s">
        <v>172</v>
      </c>
      <c r="D94" s="67">
        <v>41</v>
      </c>
      <c r="E94" s="67">
        <v>2763</v>
      </c>
      <c r="F94" s="67">
        <v>55</v>
      </c>
      <c r="G94" s="68">
        <v>0</v>
      </c>
      <c r="H94" s="69">
        <v>0</v>
      </c>
      <c r="I94" s="69">
        <v>0</v>
      </c>
      <c r="J94" s="71">
        <f t="shared" si="1"/>
        <v>-1</v>
      </c>
    </row>
    <row r="95" spans="2:10" s="22" customFormat="1" ht="20.100000000000001" customHeight="1" x14ac:dyDescent="0.2">
      <c r="B95" s="66" t="s">
        <v>115</v>
      </c>
      <c r="C95" s="66" t="s">
        <v>82</v>
      </c>
      <c r="D95" s="67">
        <v>60</v>
      </c>
      <c r="E95" s="67">
        <v>3404</v>
      </c>
      <c r="F95" s="67">
        <v>57</v>
      </c>
      <c r="G95" s="68">
        <v>0</v>
      </c>
      <c r="H95" s="69">
        <v>0</v>
      </c>
      <c r="I95" s="69">
        <v>0</v>
      </c>
      <c r="J95" s="71">
        <f t="shared" si="1"/>
        <v>-1</v>
      </c>
    </row>
    <row r="96" spans="2:10" s="22" customFormat="1" ht="20.100000000000001" customHeight="1" x14ac:dyDescent="0.2">
      <c r="B96" s="66" t="s">
        <v>115</v>
      </c>
      <c r="C96" s="66" t="s">
        <v>85</v>
      </c>
      <c r="D96" s="67">
        <v>449</v>
      </c>
      <c r="E96" s="67">
        <v>54741</v>
      </c>
      <c r="F96" s="67">
        <v>493</v>
      </c>
      <c r="G96" s="68">
        <v>580</v>
      </c>
      <c r="H96" s="69">
        <v>69581</v>
      </c>
      <c r="I96" s="69">
        <v>664</v>
      </c>
      <c r="J96" s="71">
        <f t="shared" si="1"/>
        <v>0.34685598377281945</v>
      </c>
    </row>
    <row r="97" spans="2:10" s="22" customFormat="1" ht="20.100000000000001" customHeight="1" x14ac:dyDescent="0.2">
      <c r="B97" s="66" t="s">
        <v>115</v>
      </c>
      <c r="C97" s="66" t="s">
        <v>176</v>
      </c>
      <c r="D97" s="67">
        <v>0</v>
      </c>
      <c r="E97" s="67">
        <v>0</v>
      </c>
      <c r="F97" s="67">
        <v>0</v>
      </c>
      <c r="G97" s="68">
        <v>109</v>
      </c>
      <c r="H97" s="69">
        <v>13080</v>
      </c>
      <c r="I97" s="69">
        <v>131</v>
      </c>
      <c r="J97" s="71" t="s">
        <v>37</v>
      </c>
    </row>
    <row r="98" spans="2:10" s="22" customFormat="1" ht="20.100000000000001" customHeight="1" x14ac:dyDescent="0.2">
      <c r="B98" s="66" t="s">
        <v>115</v>
      </c>
      <c r="C98" s="66" t="s">
        <v>86</v>
      </c>
      <c r="D98" s="67">
        <v>700</v>
      </c>
      <c r="E98" s="67">
        <v>76504</v>
      </c>
      <c r="F98" s="67">
        <v>1071</v>
      </c>
      <c r="G98" s="68">
        <v>420</v>
      </c>
      <c r="H98" s="69">
        <v>40557</v>
      </c>
      <c r="I98" s="69">
        <v>568</v>
      </c>
      <c r="J98" s="71">
        <f t="shared" si="1"/>
        <v>-0.46965452847805789</v>
      </c>
    </row>
    <row r="99" spans="2:10" s="22" customFormat="1" ht="20.100000000000001" customHeight="1" x14ac:dyDescent="0.2">
      <c r="B99" s="66" t="s">
        <v>115</v>
      </c>
      <c r="C99" s="66" t="s">
        <v>157</v>
      </c>
      <c r="D99" s="67">
        <v>300</v>
      </c>
      <c r="E99" s="67">
        <v>18936</v>
      </c>
      <c r="F99" s="67">
        <v>360</v>
      </c>
      <c r="G99" s="68">
        <v>0</v>
      </c>
      <c r="H99" s="69">
        <v>0</v>
      </c>
      <c r="I99" s="69">
        <v>0</v>
      </c>
      <c r="J99" s="71">
        <f t="shared" si="1"/>
        <v>-1</v>
      </c>
    </row>
    <row r="100" spans="2:10" s="22" customFormat="1" ht="20.100000000000001" customHeight="1" x14ac:dyDescent="0.2">
      <c r="B100" s="66" t="s">
        <v>115</v>
      </c>
      <c r="C100" s="66" t="s">
        <v>87</v>
      </c>
      <c r="D100" s="67">
        <v>1414</v>
      </c>
      <c r="E100" s="67">
        <v>76797</v>
      </c>
      <c r="F100" s="67">
        <v>1459</v>
      </c>
      <c r="G100" s="68">
        <v>2827</v>
      </c>
      <c r="H100" s="69">
        <v>152285</v>
      </c>
      <c r="I100" s="69">
        <v>2772</v>
      </c>
      <c r="J100" s="71">
        <f t="shared" si="1"/>
        <v>0.89993145990404388</v>
      </c>
    </row>
    <row r="101" spans="2:10" s="22" customFormat="1" ht="20.100000000000001" customHeight="1" x14ac:dyDescent="0.2">
      <c r="B101" s="66" t="s">
        <v>115</v>
      </c>
      <c r="C101" s="66" t="s">
        <v>88</v>
      </c>
      <c r="D101" s="67">
        <v>212</v>
      </c>
      <c r="E101" s="67">
        <v>25141</v>
      </c>
      <c r="F101" s="67">
        <v>231</v>
      </c>
      <c r="G101" s="68">
        <v>373</v>
      </c>
      <c r="H101" s="69">
        <v>46029</v>
      </c>
      <c r="I101" s="69">
        <v>432</v>
      </c>
      <c r="J101" s="71">
        <f t="shared" si="1"/>
        <v>0.87012987012987009</v>
      </c>
    </row>
    <row r="102" spans="2:10" s="22" customFormat="1" ht="20.100000000000001" customHeight="1" x14ac:dyDescent="0.2">
      <c r="B102" s="66" t="s">
        <v>115</v>
      </c>
      <c r="C102" s="66" t="s">
        <v>89</v>
      </c>
      <c r="D102" s="67">
        <v>37792</v>
      </c>
      <c r="E102" s="67">
        <v>3091379</v>
      </c>
      <c r="F102" s="67">
        <v>41305</v>
      </c>
      <c r="G102" s="68">
        <v>39107</v>
      </c>
      <c r="H102" s="69">
        <v>3291165</v>
      </c>
      <c r="I102" s="69">
        <v>42078</v>
      </c>
      <c r="J102" s="71">
        <f t="shared" si="1"/>
        <v>1.8714441350926037E-2</v>
      </c>
    </row>
    <row r="103" spans="2:10" s="22" customFormat="1" ht="20.100000000000001" customHeight="1" x14ac:dyDescent="0.2">
      <c r="B103" s="66" t="s">
        <v>115</v>
      </c>
      <c r="C103" s="66" t="s">
        <v>93</v>
      </c>
      <c r="D103" s="67">
        <v>680</v>
      </c>
      <c r="E103" s="67">
        <v>76356</v>
      </c>
      <c r="F103" s="67">
        <v>684</v>
      </c>
      <c r="G103" s="68">
        <v>820</v>
      </c>
      <c r="H103" s="69">
        <v>89448</v>
      </c>
      <c r="I103" s="69">
        <v>807</v>
      </c>
      <c r="J103" s="71">
        <f t="shared" si="1"/>
        <v>0.17982456140350878</v>
      </c>
    </row>
    <row r="104" spans="2:10" s="22" customFormat="1" ht="20.100000000000001" customHeight="1" x14ac:dyDescent="0.2">
      <c r="B104" s="66" t="s">
        <v>116</v>
      </c>
      <c r="C104" s="66" t="s">
        <v>172</v>
      </c>
      <c r="D104" s="67">
        <v>21</v>
      </c>
      <c r="E104" s="67">
        <v>1323</v>
      </c>
      <c r="F104" s="67">
        <v>27</v>
      </c>
      <c r="G104" s="68">
        <v>0</v>
      </c>
      <c r="H104" s="69">
        <v>0</v>
      </c>
      <c r="I104" s="69">
        <v>0</v>
      </c>
      <c r="J104" s="71">
        <f t="shared" si="1"/>
        <v>-1</v>
      </c>
    </row>
    <row r="105" spans="2:10" s="22" customFormat="1" ht="20.100000000000001" customHeight="1" x14ac:dyDescent="0.2">
      <c r="B105" s="66" t="s">
        <v>116</v>
      </c>
      <c r="C105" s="66" t="s">
        <v>174</v>
      </c>
      <c r="D105" s="67">
        <v>0</v>
      </c>
      <c r="E105" s="67">
        <v>0</v>
      </c>
      <c r="F105" s="67">
        <v>0</v>
      </c>
      <c r="G105" s="68">
        <v>66</v>
      </c>
      <c r="H105" s="69">
        <v>66</v>
      </c>
      <c r="I105" s="69">
        <v>84</v>
      </c>
      <c r="J105" s="71" t="s">
        <v>37</v>
      </c>
    </row>
    <row r="106" spans="2:10" s="22" customFormat="1" ht="20.100000000000001" customHeight="1" x14ac:dyDescent="0.2">
      <c r="B106" s="66" t="s">
        <v>117</v>
      </c>
      <c r="C106" s="66" t="s">
        <v>171</v>
      </c>
      <c r="D106" s="67">
        <v>62</v>
      </c>
      <c r="E106" s="67">
        <v>3752</v>
      </c>
      <c r="F106" s="67">
        <v>66</v>
      </c>
      <c r="G106" s="68">
        <v>96</v>
      </c>
      <c r="H106" s="69">
        <v>5544</v>
      </c>
      <c r="I106" s="69">
        <v>101</v>
      </c>
      <c r="J106" s="71">
        <f t="shared" si="1"/>
        <v>0.53030303030303028</v>
      </c>
    </row>
    <row r="107" spans="2:10" s="22" customFormat="1" ht="20.100000000000001" customHeight="1" x14ac:dyDescent="0.2">
      <c r="B107" s="66" t="s">
        <v>117</v>
      </c>
      <c r="C107" s="66" t="s">
        <v>172</v>
      </c>
      <c r="D107" s="67">
        <v>202</v>
      </c>
      <c r="E107" s="67">
        <v>20010</v>
      </c>
      <c r="F107" s="67">
        <v>199</v>
      </c>
      <c r="G107" s="68">
        <v>190</v>
      </c>
      <c r="H107" s="69">
        <v>19170</v>
      </c>
      <c r="I107" s="69">
        <v>181</v>
      </c>
      <c r="J107" s="71">
        <f t="shared" si="1"/>
        <v>-9.0452261306532666E-2</v>
      </c>
    </row>
    <row r="108" spans="2:10" s="22" customFormat="1" ht="20.100000000000001" customHeight="1" x14ac:dyDescent="0.2">
      <c r="B108" s="66" t="s">
        <v>177</v>
      </c>
      <c r="C108" s="66" t="s">
        <v>153</v>
      </c>
      <c r="D108" s="67">
        <v>0</v>
      </c>
      <c r="E108" s="67">
        <v>2173</v>
      </c>
      <c r="F108" s="67">
        <v>27</v>
      </c>
      <c r="G108" s="68">
        <v>0</v>
      </c>
      <c r="H108" s="69">
        <v>4324</v>
      </c>
      <c r="I108" s="69">
        <v>54</v>
      </c>
      <c r="J108" s="71">
        <f t="shared" si="1"/>
        <v>1</v>
      </c>
    </row>
    <row r="109" spans="2:10" s="22" customFormat="1" ht="20.100000000000001" customHeight="1" x14ac:dyDescent="0.2">
      <c r="B109" s="66" t="s">
        <v>177</v>
      </c>
      <c r="C109" s="66" t="s">
        <v>86</v>
      </c>
      <c r="D109" s="67">
        <v>0</v>
      </c>
      <c r="E109" s="67">
        <v>3841</v>
      </c>
      <c r="F109" s="67">
        <v>53</v>
      </c>
      <c r="G109" s="68">
        <v>0</v>
      </c>
      <c r="H109" s="69">
        <v>0</v>
      </c>
      <c r="I109" s="69">
        <v>0</v>
      </c>
      <c r="J109" s="71">
        <f t="shared" si="1"/>
        <v>-1</v>
      </c>
    </row>
    <row r="110" spans="2:10" s="22" customFormat="1" ht="20.100000000000001" customHeight="1" x14ac:dyDescent="0.2">
      <c r="B110" s="66" t="s">
        <v>177</v>
      </c>
      <c r="C110" s="66" t="s">
        <v>220</v>
      </c>
      <c r="D110" s="67">
        <v>0</v>
      </c>
      <c r="E110" s="67">
        <v>8544</v>
      </c>
      <c r="F110" s="67">
        <v>107</v>
      </c>
      <c r="G110" s="68">
        <v>0</v>
      </c>
      <c r="H110" s="69">
        <v>6532</v>
      </c>
      <c r="I110" s="69">
        <v>82</v>
      </c>
      <c r="J110" s="71">
        <f t="shared" si="1"/>
        <v>-0.23364485981308411</v>
      </c>
    </row>
    <row r="111" spans="2:10" s="22" customFormat="1" ht="20.100000000000001" customHeight="1" x14ac:dyDescent="0.2">
      <c r="B111" s="66" t="s">
        <v>118</v>
      </c>
      <c r="C111" s="66" t="s">
        <v>120</v>
      </c>
      <c r="D111" s="67">
        <v>0</v>
      </c>
      <c r="E111" s="67">
        <v>0</v>
      </c>
      <c r="F111" s="67">
        <v>0</v>
      </c>
      <c r="G111" s="68">
        <v>601</v>
      </c>
      <c r="H111" s="69">
        <v>601</v>
      </c>
      <c r="I111" s="69">
        <v>970</v>
      </c>
      <c r="J111" s="71" t="s">
        <v>37</v>
      </c>
    </row>
    <row r="112" spans="2:10" s="22" customFormat="1" ht="20.100000000000001" customHeight="1" x14ac:dyDescent="0.2">
      <c r="B112" s="66" t="s">
        <v>118</v>
      </c>
      <c r="C112" s="66" t="s">
        <v>121</v>
      </c>
      <c r="D112" s="67">
        <v>0</v>
      </c>
      <c r="E112" s="67">
        <v>0</v>
      </c>
      <c r="F112" s="67">
        <v>0</v>
      </c>
      <c r="G112" s="68">
        <v>809</v>
      </c>
      <c r="H112" s="69">
        <v>817</v>
      </c>
      <c r="I112" s="69">
        <v>1308</v>
      </c>
      <c r="J112" s="71" t="s">
        <v>37</v>
      </c>
    </row>
    <row r="113" spans="2:10" s="22" customFormat="1" ht="20.100000000000001" customHeight="1" x14ac:dyDescent="0.2">
      <c r="B113" s="66" t="s">
        <v>118</v>
      </c>
      <c r="C113" s="66" t="s">
        <v>171</v>
      </c>
      <c r="D113" s="67">
        <v>330</v>
      </c>
      <c r="E113" s="67">
        <v>19240</v>
      </c>
      <c r="F113" s="67">
        <v>346</v>
      </c>
      <c r="G113" s="68">
        <v>206</v>
      </c>
      <c r="H113" s="69">
        <v>11522</v>
      </c>
      <c r="I113" s="69">
        <v>219</v>
      </c>
      <c r="J113" s="71">
        <f t="shared" si="1"/>
        <v>-0.36705202312138729</v>
      </c>
    </row>
    <row r="114" spans="2:10" s="22" customFormat="1" ht="20.100000000000001" customHeight="1" x14ac:dyDescent="0.2">
      <c r="B114" s="66" t="s">
        <v>118</v>
      </c>
      <c r="C114" s="66" t="s">
        <v>89</v>
      </c>
      <c r="D114" s="67">
        <v>21933</v>
      </c>
      <c r="E114" s="67">
        <v>1499727</v>
      </c>
      <c r="F114" s="67">
        <v>26995</v>
      </c>
      <c r="G114" s="68">
        <v>14665</v>
      </c>
      <c r="H114" s="69">
        <v>977830</v>
      </c>
      <c r="I114" s="69">
        <v>17953</v>
      </c>
      <c r="J114" s="71">
        <f t="shared" si="1"/>
        <v>-0.33495091683645117</v>
      </c>
    </row>
    <row r="115" spans="2:10" s="22" customFormat="1" ht="20.100000000000001" customHeight="1" x14ac:dyDescent="0.2">
      <c r="B115" s="66" t="s">
        <v>178</v>
      </c>
      <c r="C115" s="66" t="s">
        <v>174</v>
      </c>
      <c r="D115" s="67">
        <v>36</v>
      </c>
      <c r="E115" s="67">
        <v>36</v>
      </c>
      <c r="F115" s="67">
        <v>54</v>
      </c>
      <c r="G115" s="68">
        <v>0</v>
      </c>
      <c r="H115" s="69">
        <v>0</v>
      </c>
      <c r="I115" s="69">
        <v>0</v>
      </c>
      <c r="J115" s="71">
        <f t="shared" si="1"/>
        <v>-1</v>
      </c>
    </row>
    <row r="116" spans="2:10" s="22" customFormat="1" ht="20.100000000000001" customHeight="1" x14ac:dyDescent="0.2">
      <c r="B116" s="66" t="s">
        <v>169</v>
      </c>
      <c r="C116" s="66" t="s">
        <v>179</v>
      </c>
      <c r="D116" s="67">
        <v>0</v>
      </c>
      <c r="E116" s="67">
        <v>0</v>
      </c>
      <c r="F116" s="67">
        <v>0</v>
      </c>
      <c r="G116" s="68">
        <v>80</v>
      </c>
      <c r="H116" s="69">
        <v>80</v>
      </c>
      <c r="I116" s="69">
        <v>97</v>
      </c>
      <c r="J116" s="71" t="s">
        <v>37</v>
      </c>
    </row>
    <row r="117" spans="2:10" s="22" customFormat="1" ht="20.100000000000001" customHeight="1" x14ac:dyDescent="0.2">
      <c r="B117" s="66" t="s">
        <v>169</v>
      </c>
      <c r="C117" s="66" t="s">
        <v>83</v>
      </c>
      <c r="D117" s="67">
        <v>0</v>
      </c>
      <c r="E117" s="67">
        <v>0</v>
      </c>
      <c r="F117" s="67">
        <v>0</v>
      </c>
      <c r="G117" s="68">
        <v>0</v>
      </c>
      <c r="H117" s="69">
        <v>4309</v>
      </c>
      <c r="I117" s="69">
        <v>54</v>
      </c>
      <c r="J117" s="71" t="s">
        <v>37</v>
      </c>
    </row>
    <row r="118" spans="2:10" s="22" customFormat="1" ht="20.100000000000001" customHeight="1" x14ac:dyDescent="0.2">
      <c r="B118" s="58"/>
      <c r="C118" s="45" t="s">
        <v>19</v>
      </c>
      <c r="D118" s="45">
        <f t="shared" ref="D118:I118" si="2">SUM(D16:D117)</f>
        <v>126734</v>
      </c>
      <c r="E118" s="45">
        <f t="shared" si="2"/>
        <v>9588499</v>
      </c>
      <c r="F118" s="47">
        <f t="shared" si="2"/>
        <v>151347</v>
      </c>
      <c r="G118" s="53">
        <f t="shared" si="2"/>
        <v>107835</v>
      </c>
      <c r="H118" s="54">
        <f t="shared" si="2"/>
        <v>7760851</v>
      </c>
      <c r="I118" s="54">
        <f t="shared" si="2"/>
        <v>125978</v>
      </c>
      <c r="J118" s="80">
        <f>+(I118-F118)/F118</f>
        <v>-0.16762142625886209</v>
      </c>
    </row>
    <row r="119" spans="2:10" s="22" customFormat="1" ht="16.5" customHeight="1" x14ac:dyDescent="0.2">
      <c r="B119" s="55"/>
      <c r="C119" s="55"/>
      <c r="D119" s="55"/>
      <c r="E119" s="55"/>
      <c r="F119" s="55"/>
      <c r="G119" s="55"/>
      <c r="H119" s="57" t="s">
        <v>16</v>
      </c>
      <c r="I119" s="57"/>
      <c r="J119" s="56">
        <f>+(G118-D118)/D118</f>
        <v>-0.14912336073981725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7:J11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2025-06-02T20:08:34Z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